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3815" windowHeight="7905" firstSheet="33" activeTab="34"/>
  </bookViews>
  <sheets>
    <sheet name="资产负债表1月" sheetId="1" state="hidden" r:id="rId1"/>
    <sheet name="业务活动表1月" sheetId="2" state="hidden" r:id="rId2"/>
    <sheet name="项目收支表1月" sheetId="3" state="hidden" r:id="rId3"/>
    <sheet name="资产负债表2月" sheetId="4" state="hidden" r:id="rId4"/>
    <sheet name="业务活动表2月" sheetId="5" state="hidden" r:id="rId5"/>
    <sheet name="项目收支表2月" sheetId="6" state="hidden" r:id="rId6"/>
    <sheet name="资产负债表3月" sheetId="7" state="hidden" r:id="rId7"/>
    <sheet name="业务活动表3月" sheetId="8" state="hidden" r:id="rId8"/>
    <sheet name="项目收支表3月" sheetId="9" state="hidden" r:id="rId9"/>
    <sheet name="资产负债表4月" sheetId="10" state="hidden" r:id="rId10"/>
    <sheet name="业务活动表4月" sheetId="11" state="hidden" r:id="rId11"/>
    <sheet name="项目收支表4月" sheetId="12" state="hidden" r:id="rId12"/>
    <sheet name="资产负债表5月" sheetId="13" state="hidden" r:id="rId13"/>
    <sheet name="业务活动表5月" sheetId="14" state="hidden" r:id="rId14"/>
    <sheet name="项目收支表5月" sheetId="15" state="hidden" r:id="rId15"/>
    <sheet name="资产负债表6月" sheetId="16" state="hidden" r:id="rId16"/>
    <sheet name="业务活动表6月" sheetId="17" state="hidden" r:id="rId17"/>
    <sheet name="项目收支表6月" sheetId="18" state="hidden" r:id="rId18"/>
    <sheet name="资产负债表7月" sheetId="19" state="hidden" r:id="rId19"/>
    <sheet name="业务活动表7月" sheetId="20" state="hidden" r:id="rId20"/>
    <sheet name="项目收支表7月" sheetId="21" state="hidden" r:id="rId21"/>
    <sheet name="资产负债表8月" sheetId="22" state="hidden" r:id="rId22"/>
    <sheet name="业务活动表8月" sheetId="23" state="hidden" r:id="rId23"/>
    <sheet name="项目收支表8月" sheetId="24" state="hidden" r:id="rId24"/>
    <sheet name="资产负债表9月" sheetId="25" state="hidden" r:id="rId25"/>
    <sheet name="业务活动表9月" sheetId="26" state="hidden" r:id="rId26"/>
    <sheet name="项目收支表9月" sheetId="27" state="hidden" r:id="rId27"/>
    <sheet name="资产负债表10月" sheetId="28" state="hidden" r:id="rId28"/>
    <sheet name="业务活动表10月" sheetId="29" state="hidden" r:id="rId29"/>
    <sheet name="项目收支表10月" sheetId="30" state="hidden" r:id="rId30"/>
    <sheet name="资产负债表11月" sheetId="31" state="hidden" r:id="rId31"/>
    <sheet name="业务活动表11月" sheetId="32" state="hidden" r:id="rId32"/>
    <sheet name="项目收支表11月" sheetId="33" state="hidden" r:id="rId33"/>
    <sheet name="资产负债表" sheetId="34" r:id="rId34"/>
    <sheet name="业务活动表" sheetId="35" r:id="rId35"/>
    <sheet name="年度现金流量表" sheetId="36" r:id="rId36"/>
    <sheet name="业务活动表12月 (2)" sheetId="37" state="hidden" r:id="rId37"/>
    <sheet name="项目收支表12月" sheetId="38" state="hidden" r:id="rId38"/>
    <sheet name="本年工资支付明细" sheetId="39" state="hidden" r:id="rId39"/>
    <sheet name="慈善活动年度支出表" sheetId="40" r:id="rId40"/>
    <sheet name="管理费用支出表" sheetId="41" r:id="rId41"/>
  </sheets>
  <externalReferences>
    <externalReference r:id="rId44"/>
  </externalReferences>
  <definedNames>
    <definedName name="_xlnm.Print_Area" localSheetId="39">'慈善活动年度支出表'!$A$1:$C$62</definedName>
    <definedName name="_xlnm.Print_Area" localSheetId="35">'年度现金流量表'!$A$1:$D$40</definedName>
    <definedName name="_xlnm.Print_Area" localSheetId="33">'资产负债表'!$A$1:$H$36</definedName>
    <definedName name="_xlnm.Print_Area" localSheetId="27">'资产负债表10月'!$A$1:$H$36</definedName>
    <definedName name="_xlnm.Print_Area" localSheetId="30">'资产负债表11月'!$A$1:$H$36</definedName>
    <definedName name="_xlnm.Print_Area" localSheetId="0">'资产负债表1月'!$A$1:$H$36</definedName>
    <definedName name="_xlnm.Print_Area" localSheetId="3">'资产负债表2月'!$A$1:$H$36</definedName>
    <definedName name="_xlnm.Print_Area" localSheetId="6">'资产负债表3月'!$A$1:$H$36</definedName>
    <definedName name="_xlnm.Print_Area" localSheetId="9">'资产负债表4月'!$A$1:$H$36</definedName>
    <definedName name="_xlnm.Print_Area" localSheetId="12">'资产负债表5月'!$A$1:$H$36</definedName>
    <definedName name="_xlnm.Print_Area" localSheetId="15">'资产负债表6月'!$A$1:$H$36</definedName>
    <definedName name="_xlnm.Print_Area" localSheetId="18">'资产负债表7月'!$A$1:$H$36</definedName>
    <definedName name="_xlnm.Print_Area" localSheetId="21">'资产负债表8月'!$A$1:$H$36</definedName>
    <definedName name="_xlnm.Print_Area" localSheetId="24">'资产负债表9月'!$A$1:$H$36</definedName>
  </definedNames>
  <calcPr fullCalcOnLoad="1"/>
</workbook>
</file>

<file path=xl/sharedStrings.xml><?xml version="1.0" encoding="utf-8"?>
<sst xmlns="http://schemas.openxmlformats.org/spreadsheetml/2006/main" count="1714" uniqueCount="422">
  <si>
    <t>资 产 负 债 表</t>
  </si>
  <si>
    <t>会民非01表</t>
  </si>
  <si>
    <t>资    产</t>
  </si>
  <si>
    <t>行次</t>
  </si>
  <si>
    <t>年初数</t>
  </si>
  <si>
    <t>期末数</t>
  </si>
  <si>
    <t>负债和净资产</t>
  </si>
  <si>
    <t>流动资产：</t>
  </si>
  <si>
    <t>流动负债：</t>
  </si>
  <si>
    <t xml:space="preserve">  货币资金</t>
  </si>
  <si>
    <t xml:space="preserve">  短期借款</t>
  </si>
  <si>
    <t xml:space="preserve">  短期投资</t>
  </si>
  <si>
    <t xml:space="preserve">  应付款项</t>
  </si>
  <si>
    <t xml:space="preserve">  应收款项</t>
  </si>
  <si>
    <t xml:space="preserve">  应付工资</t>
  </si>
  <si>
    <t xml:space="preserve">  应交税金</t>
  </si>
  <si>
    <t xml:space="preserve">  存  货</t>
  </si>
  <si>
    <t xml:space="preserve">  待摊费用</t>
  </si>
  <si>
    <t xml:space="preserve">  一年内到期的长期债权投资</t>
  </si>
  <si>
    <t xml:space="preserve">  其他流动资产</t>
  </si>
  <si>
    <t xml:space="preserve">    流动资产合计</t>
  </si>
  <si>
    <t xml:space="preserve">  其他流动负债</t>
  </si>
  <si>
    <t>流动负债合计</t>
  </si>
  <si>
    <t>长期投资：</t>
  </si>
  <si>
    <t xml:space="preserve">  长期股权投资</t>
  </si>
  <si>
    <t>长期负债：</t>
  </si>
  <si>
    <t xml:space="preserve">  长期债权投资</t>
  </si>
  <si>
    <t xml:space="preserve">  长期借款</t>
  </si>
  <si>
    <t xml:space="preserve">    长期投资合计</t>
  </si>
  <si>
    <t xml:space="preserve">  长期应付款</t>
  </si>
  <si>
    <t xml:space="preserve">  其他长期负债</t>
  </si>
  <si>
    <t>固定资产：</t>
  </si>
  <si>
    <t>长期负债合计</t>
  </si>
  <si>
    <t xml:space="preserve">  固定资产原价</t>
  </si>
  <si>
    <t xml:space="preserve">  减：累计折旧</t>
  </si>
  <si>
    <t>受托代理负债：</t>
  </si>
  <si>
    <t xml:space="preserve">  固定资产净值</t>
  </si>
  <si>
    <t xml:space="preserve">  受托代理负债</t>
  </si>
  <si>
    <t xml:space="preserve">  在建工程</t>
  </si>
  <si>
    <t xml:space="preserve">  文物文化资产</t>
  </si>
  <si>
    <t xml:space="preserve">    负债合计</t>
  </si>
  <si>
    <t xml:space="preserve">  固定资产清理</t>
  </si>
  <si>
    <t xml:space="preserve">    固定资产合计</t>
  </si>
  <si>
    <t>无形资产：</t>
  </si>
  <si>
    <t xml:space="preserve">  无形资产</t>
  </si>
  <si>
    <t>净资产：</t>
  </si>
  <si>
    <t xml:space="preserve">  非限定性净资产</t>
  </si>
  <si>
    <t>受托代理资产：</t>
  </si>
  <si>
    <t xml:space="preserve">  限定性净资产</t>
  </si>
  <si>
    <t xml:space="preserve">  受托代理资产</t>
  </si>
  <si>
    <t xml:space="preserve">    净资产合计</t>
  </si>
  <si>
    <t>资产总计</t>
  </si>
  <si>
    <t>负债和净资产总计</t>
  </si>
  <si>
    <t>业 务 活 动 表</t>
  </si>
  <si>
    <t>会民非02表</t>
  </si>
  <si>
    <t>项  目</t>
  </si>
  <si>
    <t>本月数</t>
  </si>
  <si>
    <t>本年累计数</t>
  </si>
  <si>
    <t>非限定性</t>
  </si>
  <si>
    <t>限定性</t>
  </si>
  <si>
    <t>合计</t>
  </si>
  <si>
    <t>一、收  入</t>
  </si>
  <si>
    <t>其他收入</t>
  </si>
  <si>
    <t>收入合计</t>
  </si>
  <si>
    <t>二、费  用</t>
  </si>
  <si>
    <t>（一）业务活动成本</t>
  </si>
  <si>
    <t>（二）管理费用</t>
  </si>
  <si>
    <t>（三）筹资费用</t>
  </si>
  <si>
    <t>（四）其他费用</t>
  </si>
  <si>
    <t>费用合计</t>
  </si>
  <si>
    <t>三、限定性净资产转为非限定性净资产</t>
  </si>
  <si>
    <t>四、净资产变动额（若为净资产减少额，以“-”号填列）</t>
  </si>
  <si>
    <t xml:space="preserve">  预付账款</t>
  </si>
  <si>
    <t xml:space="preserve">  预收账款</t>
  </si>
  <si>
    <t xml:space="preserve">  预提费用</t>
  </si>
  <si>
    <t xml:space="preserve">  预计负债</t>
  </si>
  <si>
    <t xml:space="preserve">  一年内到期的长期负债</t>
  </si>
  <si>
    <t>捐赠收入</t>
  </si>
  <si>
    <t xml:space="preserve">      乐施会基金</t>
  </si>
  <si>
    <t>项目收入表</t>
  </si>
  <si>
    <t>项目</t>
  </si>
  <si>
    <t>本年累计</t>
  </si>
  <si>
    <t>合计：</t>
  </si>
  <si>
    <t>项目支出表</t>
  </si>
  <si>
    <t xml:space="preserve">  预付账款</t>
  </si>
  <si>
    <t xml:space="preserve">  预收账款</t>
  </si>
  <si>
    <t xml:space="preserve">  预提费用</t>
  </si>
  <si>
    <t xml:space="preserve">  预计负债</t>
  </si>
  <si>
    <t xml:space="preserve">  一年内到期的长期负债</t>
  </si>
  <si>
    <t>捐赠收入</t>
  </si>
  <si>
    <t xml:space="preserve">  预付账款</t>
  </si>
  <si>
    <t xml:space="preserve">  预收账款</t>
  </si>
  <si>
    <t xml:space="preserve">  预提费用</t>
  </si>
  <si>
    <t xml:space="preserve">  预计负债</t>
  </si>
  <si>
    <t xml:space="preserve">  一年内到期的长期负债</t>
  </si>
  <si>
    <t>其中：重庆乡村学习与社区创新服务项目</t>
  </si>
  <si>
    <t>重庆乡村学校与社区创新服务项目</t>
  </si>
  <si>
    <t xml:space="preserve">  重庆留守儿童与农村社区</t>
  </si>
  <si>
    <t xml:space="preserve">    第三方评估检测</t>
  </si>
  <si>
    <t xml:space="preserve">      社区服务评估检测费</t>
  </si>
  <si>
    <t xml:space="preserve">        评估检测费</t>
  </si>
  <si>
    <t xml:space="preserve">      专家督导费</t>
  </si>
  <si>
    <t xml:space="preserve">        寒暑假</t>
  </si>
  <si>
    <t xml:space="preserve">      交通及住宿费</t>
  </si>
  <si>
    <t xml:space="preserve">        工作人员</t>
  </si>
  <si>
    <t xml:space="preserve">    夏日学校</t>
  </si>
  <si>
    <t xml:space="preserve">      管理费</t>
  </si>
  <si>
    <t>编制单位：成都爱思青年公益发展中心                      2013 年 1 月 31 日                                         单位：元</t>
  </si>
  <si>
    <t>编制单位：成都爱思青年公益发展中心             2013年1月                                  单位：元</t>
  </si>
  <si>
    <t xml:space="preserve">        专家督导</t>
  </si>
  <si>
    <t>编制单位：成都爱思青年公益发展中心                     2013 年 2 月 28 日                                         单位：元</t>
  </si>
  <si>
    <t>编制单位：成都爱思青年公益发展中心              2013年2月                                  单位：元</t>
  </si>
  <si>
    <t>编制单位：成都爱思青年公益发展中心                     2013 年 3 月 31 日                                         单位：元</t>
  </si>
  <si>
    <t>编制单位： 成都爱思青年公益发展中心            2013年3月                                  单位：元</t>
  </si>
  <si>
    <t>成都市公益组织服务园</t>
  </si>
  <si>
    <t xml:space="preserve">        学期</t>
  </si>
  <si>
    <t xml:space="preserve">  预付账款</t>
  </si>
  <si>
    <t xml:space="preserve">  预收账款</t>
  </si>
  <si>
    <t xml:space="preserve">  预提费用</t>
  </si>
  <si>
    <t xml:space="preserve">  预计负债</t>
  </si>
  <si>
    <t xml:space="preserve">  一年内到期的长期负债</t>
  </si>
  <si>
    <t>捐赠收入</t>
  </si>
  <si>
    <t>项目收入表</t>
  </si>
  <si>
    <t>项目</t>
  </si>
  <si>
    <t>本年累计</t>
  </si>
  <si>
    <t>重庆乡村学校与社区创新服务项目</t>
  </si>
  <si>
    <t>合计：</t>
  </si>
  <si>
    <t>项目支出表</t>
  </si>
  <si>
    <t>编制单位：成都爱思青年公益发展中心                     2013 年 4 月 30 日                                         单位：元</t>
  </si>
  <si>
    <t>编制单位： 成都爱思青年公益发展中心            2013年4月                                  单位：元</t>
  </si>
  <si>
    <t xml:space="preserve">        项目督导</t>
  </si>
  <si>
    <t xml:space="preserve">  预付账款</t>
  </si>
  <si>
    <t xml:space="preserve">  预收账款</t>
  </si>
  <si>
    <t xml:space="preserve">  预提费用</t>
  </si>
  <si>
    <t xml:space="preserve">  预计负债</t>
  </si>
  <si>
    <t xml:space="preserve">  一年内到期的长期负债</t>
  </si>
  <si>
    <t>项目收入表</t>
  </si>
  <si>
    <t>项目</t>
  </si>
  <si>
    <t>本年累计</t>
  </si>
  <si>
    <t>合计：</t>
  </si>
  <si>
    <t>项目支出表</t>
  </si>
  <si>
    <t>个人</t>
  </si>
  <si>
    <t>编制单位： 成都爱思青年公益发展中心            2013年5月                                  单位：元</t>
  </si>
  <si>
    <t>编制单位：成都爱思青年公益发展中心                     2013 年 5 月 31 日                                         单位：元</t>
  </si>
  <si>
    <t>个人</t>
  </si>
  <si>
    <t>编制单位：成都爱思青年公益发展中心                     2013 年 6 月 30 日                                         单位：元</t>
  </si>
  <si>
    <t>编制单位： 成都爱思青年公益发展中心            2013年6月                                  单位：元</t>
  </si>
  <si>
    <t xml:space="preserve">    遂宁市这方水土文化传</t>
  </si>
  <si>
    <t xml:space="preserve">    成都云聚软件学校</t>
  </si>
  <si>
    <t>机构项目活动</t>
  </si>
  <si>
    <t xml:space="preserve">  机构项目活动</t>
  </si>
  <si>
    <t xml:space="preserve">    思想聚会</t>
  </si>
  <si>
    <t xml:space="preserve">  预付账款</t>
  </si>
  <si>
    <t xml:space="preserve">  预收账款</t>
  </si>
  <si>
    <t xml:space="preserve">  预提费用</t>
  </si>
  <si>
    <t xml:space="preserve">  预计负债</t>
  </si>
  <si>
    <t xml:space="preserve">  一年内到期的长期负债</t>
  </si>
  <si>
    <t>其中：重庆乡村学习与社区创新服务项目</t>
  </si>
  <si>
    <t>成都市公益组织服务园</t>
  </si>
  <si>
    <t>个人</t>
  </si>
  <si>
    <t>项目收入表</t>
  </si>
  <si>
    <t>项目</t>
  </si>
  <si>
    <t>本年累计</t>
  </si>
  <si>
    <t>重庆乡村学校与社区创新服务项目</t>
  </si>
  <si>
    <t>合计：</t>
  </si>
  <si>
    <t>项目支出表</t>
  </si>
  <si>
    <t xml:space="preserve">    爱思之友</t>
  </si>
  <si>
    <t xml:space="preserve">    SYB项目</t>
  </si>
  <si>
    <t xml:space="preserve">  雅安灾后心灵驿站</t>
  </si>
  <si>
    <t xml:space="preserve">    短途交通费</t>
  </si>
  <si>
    <t xml:space="preserve">    团队建设费</t>
  </si>
  <si>
    <t xml:space="preserve">    雅安灾后心灵驿站项目</t>
  </si>
  <si>
    <t xml:space="preserve">    四川语言桥信息技术有限公司</t>
  </si>
  <si>
    <t>编制单位：成都爱思青年公益发展中心                     2013 年 7 月 31 日                                         单位：元</t>
  </si>
  <si>
    <t>雅安灾后心灵驿站项目</t>
  </si>
  <si>
    <t>捐赠收入</t>
  </si>
  <si>
    <t>其中：重庆乡村学习与社区创新服务项目</t>
  </si>
  <si>
    <t>成都市公益组织服务园</t>
  </si>
  <si>
    <t>个人</t>
  </si>
  <si>
    <t>项目收入表</t>
  </si>
  <si>
    <t>项目</t>
  </si>
  <si>
    <t>本年累计</t>
  </si>
  <si>
    <t>重庆乡村学校与社区创新服务项目</t>
  </si>
  <si>
    <t>雅安灾后心灵驿站项目</t>
  </si>
  <si>
    <t>合计：</t>
  </si>
  <si>
    <t>项目支出表</t>
  </si>
  <si>
    <t>编制单位：成都爱思青年公益发展中心                     2013 年 8 月 31 日                                         单位：元</t>
  </si>
  <si>
    <t>编制单位： 成都爱思青年公益发展中心            2013年8月                                  单位：元</t>
  </si>
  <si>
    <t>编制单位： 成都爱思青年公益发展中心            2013年7月                                  单位：元</t>
  </si>
  <si>
    <t>遂宁市这方水土文化传</t>
  </si>
  <si>
    <t>成都云聚软件学校</t>
  </si>
  <si>
    <t>四川语言桥信息技术有限公司</t>
  </si>
  <si>
    <t>上海零点青年公益创业中心</t>
  </si>
  <si>
    <t xml:space="preserve">    通讯费</t>
  </si>
  <si>
    <t xml:space="preserve">    项目合作费</t>
  </si>
  <si>
    <t xml:space="preserve">    员工薪酬</t>
  </si>
  <si>
    <t xml:space="preserve">    其他费用</t>
  </si>
  <si>
    <t xml:space="preserve">    专家督导费</t>
  </si>
  <si>
    <t xml:space="preserve">    两岸四地台湾</t>
  </si>
  <si>
    <t xml:space="preserve">  预付账款</t>
  </si>
  <si>
    <t xml:space="preserve">  预收账款</t>
  </si>
  <si>
    <t xml:space="preserve">  预提费用</t>
  </si>
  <si>
    <t xml:space="preserve">  预计负债</t>
  </si>
  <si>
    <t xml:space="preserve">  一年内到期的长期负债</t>
  </si>
  <si>
    <t>捐赠收入</t>
  </si>
  <si>
    <t>其中：重庆乡村学习与社区创新服务项目</t>
  </si>
  <si>
    <t>成都市公益组织服务园</t>
  </si>
  <si>
    <t>个人</t>
  </si>
  <si>
    <t>遂宁市这方水土文化传</t>
  </si>
  <si>
    <t>成都云聚软件学校</t>
  </si>
  <si>
    <t>雅安灾后心灵驿站项目</t>
  </si>
  <si>
    <t>四川语言桥信息技术有限公司</t>
  </si>
  <si>
    <t>上海零点青年公益创业中心</t>
  </si>
  <si>
    <t>项目收入表</t>
  </si>
  <si>
    <t>项目</t>
  </si>
  <si>
    <t>本年累计</t>
  </si>
  <si>
    <t>重庆乡村学校与社区创新服务项目</t>
  </si>
  <si>
    <t>合计：</t>
  </si>
  <si>
    <t>项目支出表</t>
  </si>
  <si>
    <t>编制单位：成都爱思青年公益发展中心                     2013 年 9 月 30 日                                         单位：元</t>
  </si>
  <si>
    <t>编制单位： 成都爱思青年公益发展中心            2013年9月                                  单位：元</t>
  </si>
  <si>
    <t xml:space="preserve">    活动物资费</t>
  </si>
  <si>
    <t>遂宁市这方水土文化传</t>
  </si>
  <si>
    <t>成都云聚软件学校</t>
  </si>
  <si>
    <t>四川语言桥信息技术有限公司</t>
  </si>
  <si>
    <t>上海零点青年公益创业中心</t>
  </si>
  <si>
    <t>编制单位：成都爱思青年公益发展中心                     2013 年 10 月 31 日                                         单位：元</t>
  </si>
  <si>
    <t>编制单位： 成都爱思青年公益发展中心            2013年10月                                  单位：元</t>
  </si>
  <si>
    <t>城市思想聚会项目</t>
  </si>
  <si>
    <t>城市思想聚会项目</t>
  </si>
  <si>
    <t>编制单位：成都爱思青年公益发展中心                     2013 年 11 月 30 日                                         单位：元</t>
  </si>
  <si>
    <t>编制单位： 成都爱思青年公益发展中心            2013年11月                                  单位：元</t>
  </si>
  <si>
    <t>现 金 流 量 表</t>
  </si>
  <si>
    <t>会民非03表</t>
  </si>
  <si>
    <t>一、业务活动产生的现金流量：</t>
  </si>
  <si>
    <t xml:space="preserve">      接受捐赠收到的现金</t>
  </si>
  <si>
    <t xml:space="preserve">      收取会费收到的现金</t>
  </si>
  <si>
    <t xml:space="preserve">      提供服务收到的现金</t>
  </si>
  <si>
    <t xml:space="preserve">      销售商品收到的现金</t>
  </si>
  <si>
    <t xml:space="preserve">      政府补助收到的现金</t>
  </si>
  <si>
    <t xml:space="preserve">      收到的其他与业务活动有关的现金</t>
  </si>
  <si>
    <t xml:space="preserve">                          现金流入小计</t>
  </si>
  <si>
    <t xml:space="preserve">      提供捐赠或者资助支付的现金</t>
  </si>
  <si>
    <t xml:space="preserve">      支付给员工以及为员工支付的现金</t>
  </si>
  <si>
    <t xml:space="preserve">      购买商品、接受服务支付的现金</t>
  </si>
  <si>
    <t xml:space="preserve">      支付的其他与业务活动有关的现金</t>
  </si>
  <si>
    <t xml:space="preserve">                          现金流出小计</t>
  </si>
  <si>
    <t>业务活动产生的现金流量净额</t>
  </si>
  <si>
    <t>二、投资活动产生的现金流量：</t>
  </si>
  <si>
    <t xml:space="preserve">      收回投资所收到的现金 </t>
  </si>
  <si>
    <t xml:space="preserve">      取得投资收益所收到的现金</t>
  </si>
  <si>
    <t xml:space="preserve">      处置固定资产和无形资产所收回的现金</t>
  </si>
  <si>
    <t xml:space="preserve">      收到的其他与投资活动有关的现金</t>
  </si>
  <si>
    <t xml:space="preserve">      购建固定资产和无形资产所支付的现金</t>
  </si>
  <si>
    <t xml:space="preserve">      对外投资所支付的现金</t>
  </si>
  <si>
    <t xml:space="preserve">      支付的其他与投资活动有关的现金</t>
  </si>
  <si>
    <t>投资活动产生的现金流量净额</t>
  </si>
  <si>
    <t>三、筹资活动产生的现金流量：</t>
  </si>
  <si>
    <t xml:space="preserve">      借款所收到的现金</t>
  </si>
  <si>
    <t xml:space="preserve">      收到的其他与筹资活动有关的现金</t>
  </si>
  <si>
    <t xml:space="preserve">      偿还借款所支付的现金</t>
  </si>
  <si>
    <t xml:space="preserve">      偿付利息所支付的现金</t>
  </si>
  <si>
    <t xml:space="preserve">      支付的其他与筹资活动有关的现金</t>
  </si>
  <si>
    <t>筹资活动产生的现金流量净额</t>
  </si>
  <si>
    <t>四、汇率变动对现金的影响额</t>
  </si>
  <si>
    <t>五、现金及现金等价物净增加额</t>
  </si>
  <si>
    <t>月份</t>
  </si>
  <si>
    <t>工资支付</t>
  </si>
  <si>
    <t>社保支付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</si>
  <si>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</si>
  <si>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</si>
  <si>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</si>
  <si>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</si>
  <si>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</si>
  <si>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</si>
  <si>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</si>
  <si>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</si>
  <si>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</si>
  <si>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</si>
  <si>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</si>
  <si>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</si>
  <si>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合计：</t>
  </si>
  <si>
    <t>年初余额</t>
  </si>
  <si>
    <t>年末余额</t>
  </si>
  <si>
    <t>上年数</t>
  </si>
  <si>
    <t>本年数</t>
  </si>
  <si>
    <t>附注</t>
  </si>
  <si>
    <t>六、1</t>
  </si>
  <si>
    <t>六、2</t>
  </si>
  <si>
    <t xml:space="preserve">      成都市公益组织服务园</t>
  </si>
  <si>
    <t xml:space="preserve">      遂宁市这方水土文化传播有限公司</t>
  </si>
  <si>
    <t xml:space="preserve">      成都云聚软件学校</t>
  </si>
  <si>
    <t xml:space="preserve">      雅安灾后心灵驿站项目</t>
  </si>
  <si>
    <t xml:space="preserve">      四川语言桥信息技术有限公司</t>
  </si>
  <si>
    <t xml:space="preserve">      上海零点青年公益创业中心</t>
  </si>
  <si>
    <t xml:space="preserve">      城市思想聚会项目</t>
  </si>
  <si>
    <t>六、6</t>
  </si>
  <si>
    <t>六、7</t>
  </si>
  <si>
    <t>六、8</t>
  </si>
  <si>
    <t xml:space="preserve">      重庆乡村学习与社区创新服务项目</t>
  </si>
  <si>
    <t>其中：限定性收入</t>
  </si>
  <si>
    <t>其中：非限定性收入</t>
  </si>
  <si>
    <t xml:space="preserve">      爱思之友</t>
  </si>
  <si>
    <t xml:space="preserve">      SYB项目</t>
  </si>
  <si>
    <t xml:space="preserve">      两岸四地台湾</t>
  </si>
  <si>
    <t>六、9</t>
  </si>
  <si>
    <t>往来款</t>
  </si>
  <si>
    <t>银行手续费</t>
  </si>
  <si>
    <t>管理费用</t>
  </si>
  <si>
    <t>附注</t>
  </si>
  <si>
    <t>编制单位： 成都爱思青年公益发展中心                2014年度                                    单位：元</t>
  </si>
  <si>
    <t xml:space="preserve">      成都老房子餐饮管理有限公司</t>
  </si>
  <si>
    <t xml:space="preserve">      四川德建会计师事务所有限公司</t>
  </si>
  <si>
    <t xml:space="preserve">      四川川恒化股份有限公司</t>
  </si>
  <si>
    <t xml:space="preserve">      5-18助残日</t>
  </si>
  <si>
    <t xml:space="preserve">      汶川六一游园</t>
  </si>
  <si>
    <t xml:space="preserve">      IMC项目</t>
  </si>
  <si>
    <t xml:space="preserve">      四川青年大讲堂</t>
  </si>
  <si>
    <t xml:space="preserve">      青年小客厅</t>
  </si>
  <si>
    <t xml:space="preserve">      公益参访</t>
  </si>
  <si>
    <t xml:space="preserve">      川港青年交流</t>
  </si>
  <si>
    <t xml:space="preserve">      青年大讲堂</t>
  </si>
  <si>
    <t xml:space="preserve">      青年公开课</t>
  </si>
  <si>
    <t xml:space="preserve">      个人非限定性收入</t>
  </si>
  <si>
    <t>六、12</t>
  </si>
  <si>
    <t>六、4</t>
  </si>
  <si>
    <t>六、3</t>
  </si>
  <si>
    <t>上年累计数</t>
  </si>
  <si>
    <t>其中：捐赠收入</t>
  </si>
  <si>
    <t>慈善活动年度支出表</t>
  </si>
  <si>
    <t>业务活动项目</t>
  </si>
  <si>
    <t>上年数</t>
  </si>
  <si>
    <t>本年数</t>
  </si>
  <si>
    <t>合       计</t>
  </si>
  <si>
    <t>管理费用支出表</t>
  </si>
  <si>
    <t>项    目</t>
  </si>
  <si>
    <t xml:space="preserve">  办公费</t>
  </si>
  <si>
    <t xml:space="preserve">  通讯费</t>
  </si>
  <si>
    <t xml:space="preserve">  其他</t>
  </si>
  <si>
    <t>合   计</t>
  </si>
  <si>
    <t xml:space="preserve">  人员工资</t>
  </si>
  <si>
    <t xml:space="preserve">  社保</t>
  </si>
  <si>
    <t xml:space="preserve">  折旧费</t>
  </si>
  <si>
    <t xml:space="preserve">  租赁物业费</t>
  </si>
  <si>
    <t xml:space="preserve">  租赁费</t>
  </si>
  <si>
    <t xml:space="preserve">  差旅费</t>
  </si>
  <si>
    <t xml:space="preserve">  活动物资</t>
  </si>
  <si>
    <t xml:space="preserve">  税费</t>
  </si>
  <si>
    <t>六、5</t>
  </si>
  <si>
    <t>编制单位：成都根与芽环境文化交流中心                   2017 年 12 月 31 日                                         单位：元</t>
  </si>
  <si>
    <t>编制单位：成都根与芽环境文化交流中心             2017年度                                      单位：元</t>
  </si>
  <si>
    <t>编制单位：成都根与芽环境文化交流中心      2017年度                                单位：元</t>
  </si>
  <si>
    <t>编制单位：成都根与芽环境文化交流中心    2017年度                       单位：元</t>
  </si>
  <si>
    <t>编制单位：成都根与芽环境文化交流中心   2017年度                         单位：元</t>
  </si>
  <si>
    <t>六、10</t>
  </si>
  <si>
    <t>六、11</t>
  </si>
  <si>
    <t>六、13</t>
  </si>
  <si>
    <t xml:space="preserve">      会费收入</t>
  </si>
  <si>
    <t xml:space="preserve">      提供服务收入</t>
  </si>
  <si>
    <t xml:space="preserve">      商品销售收入</t>
  </si>
  <si>
    <t xml:space="preserve">      政府补助收入</t>
  </si>
  <si>
    <t xml:space="preserve">      投资收益</t>
  </si>
  <si>
    <t xml:space="preserve">      其他收入</t>
  </si>
  <si>
    <t xml:space="preserve">    零废弃论坛</t>
  </si>
  <si>
    <t xml:space="preserve">    中秋爱意送环卫工</t>
  </si>
  <si>
    <t xml:space="preserve">    福特汽车绿聚人社区项目</t>
  </si>
  <si>
    <t xml:space="preserve">    南中国基金资助项目-2016</t>
  </si>
  <si>
    <t xml:space="preserve">    普华永道</t>
  </si>
  <si>
    <t xml:space="preserve">    循乐童年法领馆资助项目</t>
  </si>
  <si>
    <t xml:space="preserve">    2017妇联38活动</t>
  </si>
  <si>
    <t xml:space="preserve">    石人北路生态社区项目</t>
  </si>
  <si>
    <t xml:space="preserve">    墨卡托项目</t>
  </si>
  <si>
    <t xml:space="preserve">    社区垃圾分类GGF</t>
  </si>
  <si>
    <t xml:space="preserve">    根与芽环保基金</t>
  </si>
  <si>
    <t xml:space="preserve">    限塑项目</t>
  </si>
  <si>
    <t xml:space="preserve">    2017紫竹社区环境日活动</t>
  </si>
  <si>
    <t xml:space="preserve">    零废弃枢纽中心</t>
  </si>
  <si>
    <t xml:space="preserve">    澳新志愿活动2017</t>
  </si>
  <si>
    <t xml:space="preserve">    熊猫快跑2017</t>
  </si>
  <si>
    <t xml:space="preserve">    甘孜州垃圾分类引导员培 </t>
  </si>
  <si>
    <t xml:space="preserve">    送孩子一本绘本</t>
  </si>
  <si>
    <t xml:space="preserve">    劲草同行第二年</t>
  </si>
  <si>
    <t xml:space="preserve">    直肠癌患者关爱项目</t>
  </si>
  <si>
    <t xml:space="preserve">    2017迪斯尼地球日活动</t>
  </si>
  <si>
    <t xml:space="preserve">    红花村社区营造</t>
  </si>
  <si>
    <t xml:space="preserve">    八宝街社区营造</t>
  </si>
  <si>
    <t xml:space="preserve">    环保厅宣教中心项目</t>
  </si>
  <si>
    <t xml:space="preserve">    鞍子河活动</t>
  </si>
  <si>
    <t xml:space="preserve">    栀子街社区公服资金
项目</t>
  </si>
  <si>
    <t xml:space="preserve">    春熙街道活动</t>
  </si>
  <si>
    <t xml:space="preserve">    熊猫基地活动</t>
  </si>
  <si>
    <t xml:space="preserve">    渣打银行志愿者活动</t>
  </si>
  <si>
    <t xml:space="preserve">    海螺沟活动</t>
  </si>
  <si>
    <t xml:space="preserve">    米公益社区内循环项目</t>
  </si>
  <si>
    <t xml:space="preserve">    美领馆循乐童年项目</t>
  </si>
  <si>
    <t xml:space="preserve">    绿生活-市民环保学院二期</t>
  </si>
  <si>
    <t xml:space="preserve">    思特沃克志愿者活动</t>
  </si>
  <si>
    <t xml:space="preserve">    可持续生活论坛</t>
  </si>
  <si>
    <t xml:space="preserve">    宜家活动</t>
  </si>
  <si>
    <t xml:space="preserve">    环保从儿童剧开始（乐捐 </t>
  </si>
  <si>
    <t xml:space="preserve">    420雅安灾后水安全计划</t>
  </si>
  <si>
    <t xml:space="preserve">    民政绿生活公众参与项</t>
  </si>
  <si>
    <t xml:space="preserve">    南中国基金资助项目</t>
  </si>
  <si>
    <t xml:space="preserve">    北京演出活动</t>
  </si>
  <si>
    <t xml:space="preserve">    儿童剧项目</t>
  </si>
  <si>
    <t xml:space="preserve">    劲草同行第一年</t>
  </si>
  <si>
    <t xml:space="preserve">    敦和天府优才计划</t>
  </si>
  <si>
    <t xml:space="preserve">    2016主旋绿生态社区项</t>
  </si>
  <si>
    <t xml:space="preserve">    大手拉小手项目</t>
  </si>
  <si>
    <t xml:space="preserve">    循乐童年金牛团委资助</t>
  </si>
  <si>
    <t xml:space="preserve">    为爱行走-社区“绿聚_x0000_</t>
  </si>
  <si>
    <t xml:space="preserve">    妇联2016活动</t>
  </si>
  <si>
    <t xml:space="preserve">    八宝街生态社区环保卫士培 </t>
  </si>
  <si>
    <t xml:space="preserve">    循乐童年法领馆资助项目二 </t>
  </si>
  <si>
    <t xml:space="preserve">    端午节活动</t>
  </si>
  <si>
    <t xml:space="preserve">    河滨社区公服资金项目</t>
  </si>
  <si>
    <t xml:space="preserve">    2017天府优才</t>
  </si>
  <si>
    <t xml:space="preserve">    壳牌狮王小学环境教育项</t>
  </si>
  <si>
    <t xml:space="preserve">    6-5世界环境日主题</t>
  </si>
  <si>
    <t xml:space="preserve">    妇联培训</t>
  </si>
  <si>
    <t xml:space="preserve">    再造社区项目</t>
  </si>
  <si>
    <t xml:space="preserve">  志愿者补贴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</si>
</sst>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mmm/yyyy"/>
    <numFmt numFmtId="185" formatCode="0.00_ "/>
    <numFmt numFmtId="186" formatCode="#,##0.00_ "/>
    <numFmt numFmtId="187" formatCode="#,##0.00_);[Red]\(#,##0.00\)"/>
    <numFmt numFmtId="188" formatCode="0.00_);[Red]\(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8">
    <font>
      <sz val="12"/>
      <name val="宋体"/>
      <family val="0"/>
    </font>
    <font>
      <b/>
      <sz val="16"/>
      <color indexed="8"/>
      <name val="楷体_GB2312"/>
      <family val="3"/>
    </font>
    <font>
      <sz val="9"/>
      <name val="宋体"/>
      <family val="0"/>
    </font>
    <font>
      <b/>
      <sz val="12"/>
      <color indexed="8"/>
      <name val="楷体_GB2312"/>
      <family val="3"/>
    </font>
    <font>
      <sz val="12"/>
      <color indexed="8"/>
      <name val="楷体_GB2312"/>
      <family val="3"/>
    </font>
    <font>
      <sz val="12"/>
      <name val="楷体_GB2312"/>
      <family val="3"/>
    </font>
    <font>
      <b/>
      <sz val="14"/>
      <name val="宋体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b/>
      <sz val="18"/>
      <name val="楷体_GB2312"/>
      <family val="3"/>
    </font>
    <font>
      <sz val="11"/>
      <color indexed="8"/>
      <name val="楷体_GB2312"/>
      <family val="3"/>
    </font>
    <font>
      <sz val="9"/>
      <color indexed="8"/>
      <name val="楷体_GB2312"/>
      <family val="3"/>
    </font>
    <font>
      <b/>
      <sz val="18"/>
      <color indexed="8"/>
      <name val="楷体_GB2312"/>
      <family val="3"/>
    </font>
    <font>
      <sz val="1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5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83" fontId="0" fillId="0" borderId="0" xfId="5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183" fontId="4" fillId="0" borderId="10" xfId="5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183" fontId="4" fillId="0" borderId="10" xfId="5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183" fontId="0" fillId="0" borderId="0" xfId="0" applyNumberFormat="1" applyAlignment="1">
      <alignment vertical="center"/>
    </xf>
    <xf numFmtId="183" fontId="4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center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11" xfId="0" applyFont="1" applyBorder="1" applyAlignment="1">
      <alignment vertical="center"/>
    </xf>
    <xf numFmtId="57" fontId="8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183" fontId="8" fillId="0" borderId="11" xfId="50" applyFont="1" applyBorder="1" applyAlignment="1">
      <alignment vertical="center"/>
    </xf>
    <xf numFmtId="183" fontId="8" fillId="0" borderId="11" xfId="0" applyNumberFormat="1" applyFont="1" applyBorder="1" applyAlignment="1">
      <alignment vertical="center"/>
    </xf>
    <xf numFmtId="183" fontId="8" fillId="0" borderId="0" xfId="0" applyNumberFormat="1" applyFont="1" applyAlignment="1">
      <alignment vertical="center"/>
    </xf>
    <xf numFmtId="0" fontId="8" fillId="33" borderId="11" xfId="0" applyFont="1" applyFill="1" applyBorder="1" applyAlignment="1">
      <alignment vertical="center"/>
    </xf>
    <xf numFmtId="183" fontId="8" fillId="33" borderId="11" xfId="50" applyFont="1" applyFill="1" applyBorder="1" applyAlignment="1">
      <alignment vertical="center"/>
    </xf>
    <xf numFmtId="183" fontId="4" fillId="0" borderId="11" xfId="50" applyFont="1" applyBorder="1" applyAlignment="1">
      <alignment horizontal="justify" vertical="center" wrapText="1"/>
    </xf>
    <xf numFmtId="186" fontId="4" fillId="0" borderId="11" xfId="50" applyNumberFormat="1" applyFont="1" applyBorder="1" applyAlignment="1">
      <alignment horizontal="right" vertical="center" wrapText="1"/>
    </xf>
    <xf numFmtId="43" fontId="8" fillId="0" borderId="0" xfId="0" applyNumberFormat="1" applyFont="1" applyAlignment="1">
      <alignment vertical="center"/>
    </xf>
    <xf numFmtId="186" fontId="4" fillId="0" borderId="10" xfId="50" applyNumberFormat="1" applyFont="1" applyBorder="1" applyAlignment="1">
      <alignment horizontal="right" vertical="top" wrapText="1"/>
    </xf>
    <xf numFmtId="185" fontId="4" fillId="0" borderId="10" xfId="50" applyNumberFormat="1" applyFont="1" applyBorder="1" applyAlignment="1">
      <alignment horizontal="right" vertical="top" wrapText="1"/>
    </xf>
    <xf numFmtId="185" fontId="4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1" xfId="0" applyFont="1" applyBorder="1" applyAlignment="1">
      <alignment horizontal="right" vertical="center" wrapText="1"/>
    </xf>
    <xf numFmtId="183" fontId="4" fillId="0" borderId="11" xfId="50" applyFont="1" applyBorder="1" applyAlignment="1">
      <alignment horizontal="right" vertical="center" wrapText="1"/>
    </xf>
    <xf numFmtId="0" fontId="4" fillId="0" borderId="11" xfId="0" applyFont="1" applyFill="1" applyBorder="1" applyAlignment="1">
      <alignment horizontal="justify" vertical="center" wrapText="1"/>
    </xf>
    <xf numFmtId="183" fontId="4" fillId="0" borderId="11" xfId="50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186" fontId="4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183" fontId="0" fillId="0" borderId="0" xfId="50" applyFont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justify" vertical="center" wrapText="1"/>
    </xf>
    <xf numFmtId="186" fontId="11" fillId="0" borderId="11" xfId="50" applyNumberFormat="1" applyFont="1" applyBorder="1" applyAlignment="1">
      <alignment horizontal="right" vertical="center" wrapText="1"/>
    </xf>
    <xf numFmtId="183" fontId="11" fillId="0" borderId="11" xfId="50" applyFont="1" applyBorder="1" applyAlignment="1">
      <alignment horizontal="justify" vertical="center" wrapText="1"/>
    </xf>
    <xf numFmtId="183" fontId="11" fillId="0" borderId="11" xfId="50" applyFont="1" applyBorder="1" applyAlignment="1">
      <alignment horizontal="right" vertical="center" wrapText="1"/>
    </xf>
    <xf numFmtId="0" fontId="12" fillId="0" borderId="11" xfId="0" applyFont="1" applyBorder="1" applyAlignment="1">
      <alignment horizontal="justify" vertical="center" wrapText="1"/>
    </xf>
    <xf numFmtId="43" fontId="0" fillId="0" borderId="0" xfId="0" applyNumberFormat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83" fontId="0" fillId="0" borderId="0" xfId="5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86" fontId="4" fillId="0" borderId="10" xfId="0" applyNumberFormat="1" applyFont="1" applyBorder="1" applyAlignment="1">
      <alignment horizontal="right" vertical="top" wrapText="1"/>
    </xf>
    <xf numFmtId="186" fontId="0" fillId="0" borderId="0" xfId="0" applyNumberFormat="1" applyAlignment="1">
      <alignment vertical="center"/>
    </xf>
    <xf numFmtId="0" fontId="16" fillId="0" borderId="11" xfId="0" applyFont="1" applyBorder="1" applyAlignment="1">
      <alignment horizontal="center" vertical="center"/>
    </xf>
    <xf numFmtId="183" fontId="16" fillId="0" borderId="11" xfId="5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83" fontId="0" fillId="0" borderId="11" xfId="50" applyFont="1" applyBorder="1" applyAlignment="1">
      <alignment vertical="center"/>
    </xf>
    <xf numFmtId="0" fontId="0" fillId="0" borderId="11" xfId="0" applyBorder="1" applyAlignment="1">
      <alignment vertical="center"/>
    </xf>
    <xf numFmtId="183" fontId="16" fillId="0" borderId="11" xfId="50" applyFont="1" applyBorder="1" applyAlignment="1">
      <alignment vertical="center"/>
    </xf>
    <xf numFmtId="183" fontId="0" fillId="0" borderId="11" xfId="50" applyFont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11" xfId="0" applyFont="1" applyBorder="1" applyAlignment="1">
      <alignment vertical="center"/>
    </xf>
    <xf numFmtId="183" fontId="17" fillId="0" borderId="11" xfId="50" applyFont="1" applyBorder="1" applyAlignment="1">
      <alignment vertical="center"/>
    </xf>
    <xf numFmtId="183" fontId="18" fillId="0" borderId="11" xfId="50" applyFont="1" applyBorder="1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183" fontId="3" fillId="0" borderId="10" xfId="5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183" fontId="3" fillId="0" borderId="10" xfId="50" applyFont="1" applyBorder="1" applyAlignment="1">
      <alignment horizontal="right" vertical="top" wrapText="1"/>
    </xf>
    <xf numFmtId="183" fontId="3" fillId="0" borderId="10" xfId="0" applyNumberFormat="1" applyFont="1" applyBorder="1" applyAlignment="1">
      <alignment horizontal="right" vertical="top" wrapText="1"/>
    </xf>
    <xf numFmtId="0" fontId="19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7784;&#30591;\&#25253;&#21578;2017\&#22920;&#22920;&#20043;&#23478;\&#25104;&#37117;&#19968;&#22825;\&#19968;&#22825;&#20844;&#30410;&#25253;&#21578;\&#36130;&#21153;&#25253;&#34920;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资产负债表1月"/>
      <sheetName val="业务活动表1月"/>
      <sheetName val="项目收支表1月"/>
      <sheetName val="资产负债表2月"/>
      <sheetName val="业务活动表2月"/>
      <sheetName val="项目收支表2月"/>
      <sheetName val="资产负债表3月"/>
      <sheetName val="业务活动表3月"/>
      <sheetName val="项目收支表3月"/>
      <sheetName val="资产负债表4月"/>
      <sheetName val="业务活动表4月"/>
      <sheetName val="项目收支表4月"/>
      <sheetName val="资产负债表5月"/>
      <sheetName val="业务活动表5月"/>
      <sheetName val="项目收支表5月"/>
      <sheetName val="资产负债表6月"/>
      <sheetName val="业务活动表6月"/>
      <sheetName val="项目收支表6月"/>
      <sheetName val="资产负债表7月"/>
      <sheetName val="业务活动表7月"/>
      <sheetName val="项目收支表7月"/>
      <sheetName val="资产负债表8月"/>
      <sheetName val="业务活动表8月"/>
      <sheetName val="项目收支表8月"/>
      <sheetName val="资产负债表9月"/>
      <sheetName val="业务活动表9月"/>
      <sheetName val="项目收支表9月"/>
      <sheetName val="资产负债表10月"/>
      <sheetName val="业务活动表10月"/>
      <sheetName val="项目收支表10月"/>
      <sheetName val="资产负债表11月"/>
      <sheetName val="业务活动表11月"/>
      <sheetName val="项目收支表11月"/>
      <sheetName val="资产负债表"/>
      <sheetName val="业务活动表"/>
      <sheetName val="年度现金流量表"/>
      <sheetName val="业务活动表12月 (2)"/>
      <sheetName val="项目收支表12月"/>
      <sheetName val="本年工资支付明细"/>
      <sheetName val="慈善活动年度支出"/>
      <sheetName val="管理费用支出"/>
    </sheetNames>
    <sheetDataSet>
      <sheetData sheetId="34">
        <row r="16">
          <cell r="E16">
            <v>1858519.8599999999</v>
          </cell>
          <cell r="H16">
            <v>1248522.65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3" sqref="A3:H3"/>
    </sheetView>
  </sheetViews>
  <sheetFormatPr defaultColWidth="9.00390625" defaultRowHeight="14.25"/>
  <cols>
    <col min="1" max="1" width="27.125" style="0" customWidth="1"/>
    <col min="2" max="2" width="6.375" style="0" customWidth="1"/>
    <col min="3" max="3" width="17.375" style="2" customWidth="1"/>
    <col min="4" max="4" width="16.50390625" style="2" customWidth="1"/>
    <col min="5" max="5" width="21.625" style="0" customWidth="1"/>
    <col min="6" max="6" width="6.875" style="0" customWidth="1"/>
    <col min="7" max="7" width="17.625" style="0" customWidth="1"/>
    <col min="8" max="8" width="16.375" style="0" customWidth="1"/>
    <col min="9" max="9" width="9.50390625" style="0" bestFit="1" customWidth="1"/>
    <col min="15" max="15" width="11.625" style="0" bestFit="1" customWidth="1"/>
  </cols>
  <sheetData>
    <row r="1" spans="1:8" ht="20.25">
      <c r="A1" s="73" t="s">
        <v>0</v>
      </c>
      <c r="B1" s="73"/>
      <c r="C1" s="73"/>
      <c r="D1" s="73"/>
      <c r="E1" s="73"/>
      <c r="F1" s="73"/>
      <c r="G1" s="73"/>
      <c r="H1" s="73"/>
    </row>
    <row r="2" spans="1:8" ht="14.25">
      <c r="A2" s="1"/>
      <c r="H2" s="3" t="s">
        <v>1</v>
      </c>
    </row>
    <row r="3" spans="1:8" ht="14.25">
      <c r="A3" s="74" t="s">
        <v>107</v>
      </c>
      <c r="B3" s="74"/>
      <c r="C3" s="74"/>
      <c r="D3" s="74"/>
      <c r="E3" s="74"/>
      <c r="F3" s="74"/>
      <c r="G3" s="74"/>
      <c r="H3" s="74"/>
    </row>
    <row r="4" spans="1:8" ht="15" customHeight="1">
      <c r="A4" s="4" t="s">
        <v>2</v>
      </c>
      <c r="B4" s="4" t="s">
        <v>3</v>
      </c>
      <c r="C4" s="5" t="s">
        <v>4</v>
      </c>
      <c r="D4" s="5" t="s">
        <v>5</v>
      </c>
      <c r="E4" s="4" t="s">
        <v>6</v>
      </c>
      <c r="F4" s="4" t="s">
        <v>3</v>
      </c>
      <c r="G4" s="4" t="s">
        <v>4</v>
      </c>
      <c r="H4" s="4" t="s">
        <v>5</v>
      </c>
    </row>
    <row r="5" spans="1:8" ht="15" customHeight="1">
      <c r="A5" s="6" t="s">
        <v>7</v>
      </c>
      <c r="B5" s="4"/>
      <c r="C5" s="7"/>
      <c r="D5" s="7"/>
      <c r="E5" s="6" t="s">
        <v>8</v>
      </c>
      <c r="F5" s="4"/>
      <c r="G5" s="8"/>
      <c r="H5" s="8"/>
    </row>
    <row r="6" spans="1:8" ht="15" customHeight="1">
      <c r="A6" s="6" t="s">
        <v>9</v>
      </c>
      <c r="B6" s="4">
        <v>1</v>
      </c>
      <c r="C6" s="7"/>
      <c r="D6" s="7">
        <v>37892.66</v>
      </c>
      <c r="E6" s="6" t="s">
        <v>10</v>
      </c>
      <c r="F6" s="4">
        <v>61</v>
      </c>
      <c r="G6" s="8"/>
      <c r="H6" s="8"/>
    </row>
    <row r="7" spans="1:8" ht="15" customHeight="1">
      <c r="A7" s="6" t="s">
        <v>11</v>
      </c>
      <c r="B7" s="4">
        <v>2</v>
      </c>
      <c r="C7" s="7"/>
      <c r="D7" s="7"/>
      <c r="E7" s="6" t="s">
        <v>12</v>
      </c>
      <c r="F7" s="4">
        <v>62</v>
      </c>
      <c r="G7" s="27"/>
      <c r="H7" s="27">
        <v>15000</v>
      </c>
    </row>
    <row r="8" spans="1:8" ht="15" customHeight="1">
      <c r="A8" s="6" t="s">
        <v>13</v>
      </c>
      <c r="B8" s="4">
        <v>3</v>
      </c>
      <c r="C8" s="7"/>
      <c r="D8" s="7"/>
      <c r="E8" s="6" t="s">
        <v>14</v>
      </c>
      <c r="F8" s="4">
        <v>63</v>
      </c>
      <c r="G8" s="27"/>
      <c r="H8" s="27"/>
    </row>
    <row r="9" spans="1:8" ht="15" customHeight="1">
      <c r="A9" s="6" t="s">
        <v>72</v>
      </c>
      <c r="B9" s="4">
        <v>4</v>
      </c>
      <c r="C9" s="7"/>
      <c r="D9" s="7"/>
      <c r="E9" s="6" t="s">
        <v>15</v>
      </c>
      <c r="F9" s="4">
        <v>65</v>
      </c>
      <c r="G9" s="27"/>
      <c r="H9" s="27"/>
    </row>
    <row r="10" spans="1:8" ht="15" customHeight="1">
      <c r="A10" s="6" t="s">
        <v>16</v>
      </c>
      <c r="B10" s="4">
        <v>8</v>
      </c>
      <c r="C10" s="7"/>
      <c r="D10" s="7"/>
      <c r="E10" s="6" t="s">
        <v>73</v>
      </c>
      <c r="F10" s="4">
        <v>66</v>
      </c>
      <c r="G10" s="27"/>
      <c r="H10" s="27"/>
    </row>
    <row r="11" spans="1:8" ht="15" customHeight="1">
      <c r="A11" s="6" t="s">
        <v>17</v>
      </c>
      <c r="B11" s="4">
        <v>9</v>
      </c>
      <c r="C11" s="7"/>
      <c r="D11" s="7"/>
      <c r="E11" s="6" t="s">
        <v>74</v>
      </c>
      <c r="F11" s="4">
        <v>71</v>
      </c>
      <c r="G11" s="27"/>
      <c r="H11" s="27">
        <v>3600</v>
      </c>
    </row>
    <row r="12" spans="1:8" ht="15" customHeight="1">
      <c r="A12" s="6" t="s">
        <v>18</v>
      </c>
      <c r="B12" s="4">
        <v>15</v>
      </c>
      <c r="C12" s="7"/>
      <c r="D12" s="7"/>
      <c r="E12" s="6" t="s">
        <v>75</v>
      </c>
      <c r="F12" s="4">
        <v>72</v>
      </c>
      <c r="G12" s="27"/>
      <c r="H12" s="27"/>
    </row>
    <row r="13" spans="1:8" ht="15" customHeight="1">
      <c r="A13" s="6" t="s">
        <v>19</v>
      </c>
      <c r="B13" s="4">
        <v>18</v>
      </c>
      <c r="C13" s="7"/>
      <c r="D13" s="7"/>
      <c r="E13" s="6" t="s">
        <v>76</v>
      </c>
      <c r="F13" s="4">
        <v>74</v>
      </c>
      <c r="G13" s="27"/>
      <c r="H13" s="27"/>
    </row>
    <row r="14" spans="1:15" ht="15" customHeight="1">
      <c r="A14" s="6" t="s">
        <v>20</v>
      </c>
      <c r="B14" s="4">
        <v>20</v>
      </c>
      <c r="C14" s="7">
        <f>SUM(C6:C13)</f>
        <v>0</v>
      </c>
      <c r="D14" s="7">
        <f>SUM(D6:D13)</f>
        <v>37892.66</v>
      </c>
      <c r="E14" s="6" t="s">
        <v>21</v>
      </c>
      <c r="F14" s="4">
        <v>78</v>
      </c>
      <c r="G14" s="27"/>
      <c r="H14" s="27"/>
      <c r="N14" s="2">
        <f>L14/48</f>
        <v>0</v>
      </c>
      <c r="O14" s="9">
        <f>N14*8</f>
        <v>0</v>
      </c>
    </row>
    <row r="15" spans="1:15" ht="15" customHeight="1">
      <c r="A15" s="6"/>
      <c r="B15" s="4"/>
      <c r="C15" s="7"/>
      <c r="D15" s="7"/>
      <c r="E15" s="6" t="s">
        <v>22</v>
      </c>
      <c r="F15" s="4">
        <v>80</v>
      </c>
      <c r="G15" s="27">
        <f>SUM(G6:G14)</f>
        <v>0</v>
      </c>
      <c r="H15" s="27">
        <f>SUM(H6:H14)</f>
        <v>18600</v>
      </c>
      <c r="N15" s="2">
        <f>L15/36</f>
        <v>0</v>
      </c>
      <c r="O15" s="9">
        <f>N15*8</f>
        <v>0</v>
      </c>
    </row>
    <row r="16" spans="1:15" ht="15" customHeight="1">
      <c r="A16" s="6" t="s">
        <v>23</v>
      </c>
      <c r="B16" s="4"/>
      <c r="C16" s="7"/>
      <c r="D16" s="7"/>
      <c r="E16" s="6"/>
      <c r="F16" s="4"/>
      <c r="G16" s="7"/>
      <c r="H16" s="7"/>
      <c r="O16" s="9">
        <f>SUM(O14:O15)</f>
        <v>0</v>
      </c>
    </row>
    <row r="17" spans="1:8" ht="15" customHeight="1">
      <c r="A17" s="6" t="s">
        <v>24</v>
      </c>
      <c r="B17" s="4">
        <v>21</v>
      </c>
      <c r="C17" s="7"/>
      <c r="D17" s="7"/>
      <c r="E17" s="6" t="s">
        <v>25</v>
      </c>
      <c r="F17" s="4"/>
      <c r="G17" s="7"/>
      <c r="H17" s="7"/>
    </row>
    <row r="18" spans="1:8" ht="15" customHeight="1">
      <c r="A18" s="6" t="s">
        <v>26</v>
      </c>
      <c r="B18" s="4">
        <v>24</v>
      </c>
      <c r="C18" s="7"/>
      <c r="D18" s="7"/>
      <c r="E18" s="6" t="s">
        <v>27</v>
      </c>
      <c r="F18" s="4">
        <v>81</v>
      </c>
      <c r="G18" s="7"/>
      <c r="H18" s="7"/>
    </row>
    <row r="19" spans="1:8" ht="15" customHeight="1">
      <c r="A19" s="6" t="s">
        <v>28</v>
      </c>
      <c r="B19" s="4">
        <v>30</v>
      </c>
      <c r="C19" s="7">
        <f>SUM(C17:C18)</f>
        <v>0</v>
      </c>
      <c r="D19" s="7">
        <f>SUM(D17:D18)</f>
        <v>0</v>
      </c>
      <c r="E19" s="6" t="s">
        <v>29</v>
      </c>
      <c r="F19" s="4">
        <v>84</v>
      </c>
      <c r="G19" s="7"/>
      <c r="H19" s="7"/>
    </row>
    <row r="20" spans="1:8" ht="15" customHeight="1">
      <c r="A20" s="6"/>
      <c r="B20" s="4"/>
      <c r="C20" s="7"/>
      <c r="D20" s="7"/>
      <c r="E20" s="6" t="s">
        <v>30</v>
      </c>
      <c r="F20" s="4">
        <v>88</v>
      </c>
      <c r="G20" s="7"/>
      <c r="H20" s="7"/>
    </row>
    <row r="21" spans="1:8" ht="15" customHeight="1">
      <c r="A21" s="6" t="s">
        <v>31</v>
      </c>
      <c r="B21" s="4"/>
      <c r="C21" s="7"/>
      <c r="D21" s="7"/>
      <c r="E21" s="6" t="s">
        <v>32</v>
      </c>
      <c r="F21" s="4">
        <v>90</v>
      </c>
      <c r="G21" s="7">
        <f>SUM(G18:G20)</f>
        <v>0</v>
      </c>
      <c r="H21" s="7">
        <f>SUM(H18:H20)</f>
        <v>0</v>
      </c>
    </row>
    <row r="22" spans="1:8" ht="15" customHeight="1">
      <c r="A22" s="6" t="s">
        <v>33</v>
      </c>
      <c r="B22" s="4">
        <v>31</v>
      </c>
      <c r="C22" s="7"/>
      <c r="D22" s="7"/>
      <c r="E22" s="6"/>
      <c r="F22" s="4"/>
      <c r="G22" s="28"/>
      <c r="H22" s="28"/>
    </row>
    <row r="23" spans="1:9" ht="15" customHeight="1">
      <c r="A23" s="6" t="s">
        <v>34</v>
      </c>
      <c r="B23" s="4">
        <v>32</v>
      </c>
      <c r="C23" s="7"/>
      <c r="D23" s="7"/>
      <c r="E23" s="6" t="s">
        <v>35</v>
      </c>
      <c r="F23" s="4"/>
      <c r="G23" s="28"/>
      <c r="H23" s="28"/>
      <c r="I23" s="9"/>
    </row>
    <row r="24" spans="1:8" ht="15" customHeight="1">
      <c r="A24" s="6" t="s">
        <v>36</v>
      </c>
      <c r="B24" s="4">
        <v>33</v>
      </c>
      <c r="C24" s="7">
        <f>C22-C23</f>
        <v>0</v>
      </c>
      <c r="D24" s="7">
        <f>D22-D23</f>
        <v>0</v>
      </c>
      <c r="E24" s="6" t="s">
        <v>37</v>
      </c>
      <c r="F24" s="4">
        <v>91</v>
      </c>
      <c r="G24" s="28"/>
      <c r="H24" s="28"/>
    </row>
    <row r="25" spans="1:8" ht="15" customHeight="1">
      <c r="A25" s="6" t="s">
        <v>38</v>
      </c>
      <c r="B25" s="4">
        <v>34</v>
      </c>
      <c r="C25" s="7"/>
      <c r="D25" s="7"/>
      <c r="E25" s="6"/>
      <c r="F25" s="4"/>
      <c r="G25" s="28"/>
      <c r="H25" s="28"/>
    </row>
    <row r="26" spans="1:8" ht="15" customHeight="1">
      <c r="A26" s="6" t="s">
        <v>39</v>
      </c>
      <c r="B26" s="4">
        <v>35</v>
      </c>
      <c r="C26" s="7"/>
      <c r="D26" s="7"/>
      <c r="E26" s="6" t="s">
        <v>40</v>
      </c>
      <c r="F26" s="4">
        <v>100</v>
      </c>
      <c r="G26" s="27">
        <f>G24+G21+G15</f>
        <v>0</v>
      </c>
      <c r="H26" s="27">
        <f>H24+H21+H15</f>
        <v>18600</v>
      </c>
    </row>
    <row r="27" spans="1:8" ht="15" customHeight="1">
      <c r="A27" s="6" t="s">
        <v>41</v>
      </c>
      <c r="B27" s="4">
        <v>38</v>
      </c>
      <c r="C27" s="7"/>
      <c r="D27" s="7"/>
      <c r="E27" s="6"/>
      <c r="F27" s="4"/>
      <c r="G27" s="28"/>
      <c r="H27" s="28"/>
    </row>
    <row r="28" spans="1:8" ht="15" customHeight="1">
      <c r="A28" s="6" t="s">
        <v>42</v>
      </c>
      <c r="B28" s="4">
        <v>40</v>
      </c>
      <c r="C28" s="7">
        <f>C24+C25+C26+C27</f>
        <v>0</v>
      </c>
      <c r="D28" s="7">
        <f>D24+D25+D26+D27</f>
        <v>0</v>
      </c>
      <c r="E28" s="6"/>
      <c r="F28" s="4"/>
      <c r="G28" s="29"/>
      <c r="H28" s="29"/>
    </row>
    <row r="29" spans="1:8" ht="15" customHeight="1">
      <c r="A29" s="6"/>
      <c r="B29" s="4"/>
      <c r="C29" s="7"/>
      <c r="D29" s="7"/>
      <c r="E29" s="6"/>
      <c r="F29" s="4"/>
      <c r="G29" s="29"/>
      <c r="H29" s="29"/>
    </row>
    <row r="30" spans="1:8" ht="15" customHeight="1">
      <c r="A30" s="6" t="s">
        <v>43</v>
      </c>
      <c r="B30" s="4"/>
      <c r="C30" s="7"/>
      <c r="D30" s="7"/>
      <c r="E30" s="6"/>
      <c r="F30" s="4"/>
      <c r="G30" s="29"/>
      <c r="H30" s="29"/>
    </row>
    <row r="31" spans="1:8" ht="15" customHeight="1">
      <c r="A31" s="6" t="s">
        <v>44</v>
      </c>
      <c r="B31" s="4">
        <v>41</v>
      </c>
      <c r="C31" s="7"/>
      <c r="D31" s="7"/>
      <c r="E31" s="6" t="s">
        <v>45</v>
      </c>
      <c r="F31" s="4"/>
      <c r="G31" s="29"/>
      <c r="H31" s="29"/>
    </row>
    <row r="32" spans="1:8" ht="15" customHeight="1">
      <c r="A32" s="6"/>
      <c r="B32" s="4"/>
      <c r="C32" s="7"/>
      <c r="D32" s="7"/>
      <c r="E32" s="6" t="s">
        <v>46</v>
      </c>
      <c r="F32" s="4">
        <v>101</v>
      </c>
      <c r="G32" s="7"/>
      <c r="H32" s="7">
        <f>30000+'业务活动表1月'!F31</f>
        <v>8866.009999999998</v>
      </c>
    </row>
    <row r="33" spans="1:8" ht="15" customHeight="1">
      <c r="A33" s="11" t="s">
        <v>47</v>
      </c>
      <c r="B33" s="4"/>
      <c r="C33" s="7"/>
      <c r="D33" s="7"/>
      <c r="E33" s="6" t="s">
        <v>48</v>
      </c>
      <c r="F33" s="4">
        <v>105</v>
      </c>
      <c r="G33" s="10"/>
      <c r="H33" s="10">
        <f>G33+'业务活动表1月'!G31</f>
        <v>10426.650000000001</v>
      </c>
    </row>
    <row r="34" spans="1:8" ht="15" customHeight="1">
      <c r="A34" s="11" t="s">
        <v>49</v>
      </c>
      <c r="B34" s="4">
        <v>51</v>
      </c>
      <c r="C34" s="7"/>
      <c r="D34" s="7"/>
      <c r="E34" s="6" t="s">
        <v>50</v>
      </c>
      <c r="F34" s="4">
        <v>110</v>
      </c>
      <c r="G34" s="10">
        <f>SUM(G32:G33)</f>
        <v>0</v>
      </c>
      <c r="H34" s="10">
        <f>SUM(H32:H33)</f>
        <v>19292.66</v>
      </c>
    </row>
    <row r="35" spans="1:8" ht="15" customHeight="1">
      <c r="A35" s="6"/>
      <c r="B35" s="4"/>
      <c r="C35" s="7"/>
      <c r="D35" s="7"/>
      <c r="E35" s="6"/>
      <c r="F35" s="4"/>
      <c r="G35" s="8"/>
      <c r="H35" s="8"/>
    </row>
    <row r="36" spans="1:8" ht="15" customHeight="1">
      <c r="A36" s="4" t="s">
        <v>51</v>
      </c>
      <c r="B36" s="4">
        <v>60</v>
      </c>
      <c r="C36" s="7">
        <f>C34+C31+C28+C19+C14</f>
        <v>0</v>
      </c>
      <c r="D36" s="7">
        <f>D34+D31+D28+D19+D14</f>
        <v>37892.66</v>
      </c>
      <c r="E36" s="4" t="s">
        <v>52</v>
      </c>
      <c r="F36" s="4">
        <v>120</v>
      </c>
      <c r="G36" s="10">
        <f>G34+G26</f>
        <v>0</v>
      </c>
      <c r="H36" s="10">
        <f>H34+H26</f>
        <v>37892.66</v>
      </c>
    </row>
    <row r="38" spans="3:4" ht="14.25">
      <c r="C38" s="2">
        <f>C36-G36</f>
        <v>0</v>
      </c>
      <c r="D38" s="2">
        <f>D36-H36</f>
        <v>0</v>
      </c>
    </row>
  </sheetData>
  <sheetProtection/>
  <mergeCells count="2">
    <mergeCell ref="A1:H1"/>
    <mergeCell ref="A3:H3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scale="98" r:id="rId1"/>
  <rowBreaks count="1" manualBreakCount="1">
    <brk id="36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22">
      <selection activeCell="H7" sqref="H7"/>
    </sheetView>
  </sheetViews>
  <sheetFormatPr defaultColWidth="9.00390625" defaultRowHeight="14.25"/>
  <cols>
    <col min="1" max="1" width="27.125" style="0" customWidth="1"/>
    <col min="2" max="2" width="6.375" style="0" customWidth="1"/>
    <col min="3" max="3" width="17.375" style="2" customWidth="1"/>
    <col min="4" max="4" width="16.50390625" style="2" customWidth="1"/>
    <col min="5" max="5" width="21.625" style="0" customWidth="1"/>
    <col min="6" max="6" width="6.875" style="0" customWidth="1"/>
    <col min="7" max="7" width="17.625" style="0" customWidth="1"/>
    <col min="8" max="8" width="16.375" style="0" customWidth="1"/>
    <col min="9" max="9" width="9.50390625" style="0" bestFit="1" customWidth="1"/>
    <col min="15" max="15" width="11.625" style="0" bestFit="1" customWidth="1"/>
  </cols>
  <sheetData>
    <row r="1" spans="1:8" ht="20.25">
      <c r="A1" s="73" t="s">
        <v>0</v>
      </c>
      <c r="B1" s="73"/>
      <c r="C1" s="73"/>
      <c r="D1" s="73"/>
      <c r="E1" s="73"/>
      <c r="F1" s="73"/>
      <c r="G1" s="73"/>
      <c r="H1" s="73"/>
    </row>
    <row r="2" spans="1:8" ht="14.25">
      <c r="A2" s="1"/>
      <c r="H2" s="3" t="s">
        <v>1</v>
      </c>
    </row>
    <row r="3" spans="1:8" ht="14.25">
      <c r="A3" s="74" t="s">
        <v>128</v>
      </c>
      <c r="B3" s="74"/>
      <c r="C3" s="74"/>
      <c r="D3" s="74"/>
      <c r="E3" s="74"/>
      <c r="F3" s="74"/>
      <c r="G3" s="74"/>
      <c r="H3" s="74"/>
    </row>
    <row r="4" spans="1:8" ht="15" customHeight="1">
      <c r="A4" s="4" t="s">
        <v>2</v>
      </c>
      <c r="B4" s="4" t="s">
        <v>3</v>
      </c>
      <c r="C4" s="5" t="s">
        <v>4</v>
      </c>
      <c r="D4" s="5" t="s">
        <v>5</v>
      </c>
      <c r="E4" s="4" t="s">
        <v>6</v>
      </c>
      <c r="F4" s="4" t="s">
        <v>3</v>
      </c>
      <c r="G4" s="4" t="s">
        <v>4</v>
      </c>
      <c r="H4" s="4" t="s">
        <v>5</v>
      </c>
    </row>
    <row r="5" spans="1:8" ht="15" customHeight="1">
      <c r="A5" s="6" t="s">
        <v>7</v>
      </c>
      <c r="B5" s="4"/>
      <c r="C5" s="7"/>
      <c r="D5" s="7"/>
      <c r="E5" s="6" t="s">
        <v>8</v>
      </c>
      <c r="F5" s="4"/>
      <c r="G5" s="8"/>
      <c r="H5" s="8"/>
    </row>
    <row r="6" spans="1:8" ht="15" customHeight="1">
      <c r="A6" s="6" t="s">
        <v>9</v>
      </c>
      <c r="B6" s="4">
        <v>1</v>
      </c>
      <c r="C6" s="7"/>
      <c r="D6" s="7">
        <v>79752.87</v>
      </c>
      <c r="E6" s="6" t="s">
        <v>10</v>
      </c>
      <c r="F6" s="4">
        <v>61</v>
      </c>
      <c r="G6" s="8"/>
      <c r="H6" s="8"/>
    </row>
    <row r="7" spans="1:8" ht="15" customHeight="1">
      <c r="A7" s="6" t="s">
        <v>11</v>
      </c>
      <c r="B7" s="4">
        <v>2</v>
      </c>
      <c r="C7" s="7"/>
      <c r="D7" s="7"/>
      <c r="E7" s="6" t="s">
        <v>12</v>
      </c>
      <c r="F7" s="4">
        <v>62</v>
      </c>
      <c r="G7" s="27"/>
      <c r="H7" s="27"/>
    </row>
    <row r="8" spans="1:8" ht="15" customHeight="1">
      <c r="A8" s="6" t="s">
        <v>13</v>
      </c>
      <c r="B8" s="4">
        <v>3</v>
      </c>
      <c r="C8" s="7"/>
      <c r="D8" s="7">
        <v>1176.36</v>
      </c>
      <c r="E8" s="6" t="s">
        <v>14</v>
      </c>
      <c r="F8" s="4">
        <v>63</v>
      </c>
      <c r="G8" s="27"/>
      <c r="H8" s="27"/>
    </row>
    <row r="9" spans="1:8" ht="15" customHeight="1">
      <c r="A9" s="6" t="s">
        <v>116</v>
      </c>
      <c r="B9" s="4">
        <v>4</v>
      </c>
      <c r="C9" s="7"/>
      <c r="D9" s="7"/>
      <c r="E9" s="6" t="s">
        <v>15</v>
      </c>
      <c r="F9" s="4">
        <v>65</v>
      </c>
      <c r="G9" s="27"/>
      <c r="H9" s="27"/>
    </row>
    <row r="10" spans="1:8" ht="15" customHeight="1">
      <c r="A10" s="6" t="s">
        <v>16</v>
      </c>
      <c r="B10" s="4">
        <v>8</v>
      </c>
      <c r="C10" s="7"/>
      <c r="D10" s="7"/>
      <c r="E10" s="6" t="s">
        <v>117</v>
      </c>
      <c r="F10" s="4">
        <v>66</v>
      </c>
      <c r="G10" s="27"/>
      <c r="H10" s="27"/>
    </row>
    <row r="11" spans="1:8" ht="15" customHeight="1">
      <c r="A11" s="6" t="s">
        <v>17</v>
      </c>
      <c r="B11" s="4">
        <v>9</v>
      </c>
      <c r="C11" s="7"/>
      <c r="D11" s="7">
        <v>12600</v>
      </c>
      <c r="E11" s="6" t="s">
        <v>118</v>
      </c>
      <c r="F11" s="4">
        <v>71</v>
      </c>
      <c r="G11" s="27"/>
      <c r="H11" s="27"/>
    </row>
    <row r="12" spans="1:8" ht="15" customHeight="1">
      <c r="A12" s="6" t="s">
        <v>18</v>
      </c>
      <c r="B12" s="4">
        <v>15</v>
      </c>
      <c r="C12" s="7"/>
      <c r="D12" s="7"/>
      <c r="E12" s="6" t="s">
        <v>119</v>
      </c>
      <c r="F12" s="4">
        <v>72</v>
      </c>
      <c r="G12" s="27"/>
      <c r="H12" s="27"/>
    </row>
    <row r="13" spans="1:8" ht="15" customHeight="1">
      <c r="A13" s="6" t="s">
        <v>19</v>
      </c>
      <c r="B13" s="4">
        <v>18</v>
      </c>
      <c r="C13" s="7"/>
      <c r="D13" s="7"/>
      <c r="E13" s="6" t="s">
        <v>120</v>
      </c>
      <c r="F13" s="4">
        <v>74</v>
      </c>
      <c r="G13" s="27"/>
      <c r="H13" s="27"/>
    </row>
    <row r="14" spans="1:15" ht="15" customHeight="1">
      <c r="A14" s="6" t="s">
        <v>20</v>
      </c>
      <c r="B14" s="4">
        <v>20</v>
      </c>
      <c r="C14" s="7">
        <f>SUM(C6:C13)</f>
        <v>0</v>
      </c>
      <c r="D14" s="7">
        <f>SUM(D6:D13)</f>
        <v>93529.23</v>
      </c>
      <c r="E14" s="6" t="s">
        <v>21</v>
      </c>
      <c r="F14" s="4">
        <v>78</v>
      </c>
      <c r="G14" s="27"/>
      <c r="H14" s="27"/>
      <c r="N14" s="2">
        <f>L14/48</f>
        <v>0</v>
      </c>
      <c r="O14" s="9">
        <f>N14*8</f>
        <v>0</v>
      </c>
    </row>
    <row r="15" spans="1:15" ht="15" customHeight="1">
      <c r="A15" s="6"/>
      <c r="B15" s="4"/>
      <c r="C15" s="7"/>
      <c r="D15" s="7"/>
      <c r="E15" s="6" t="s">
        <v>22</v>
      </c>
      <c r="F15" s="4">
        <v>80</v>
      </c>
      <c r="G15" s="27">
        <f>SUM(G6:G14)</f>
        <v>0</v>
      </c>
      <c r="H15" s="27">
        <f>SUM(H6:H14)</f>
        <v>0</v>
      </c>
      <c r="N15" s="2">
        <f>L15/36</f>
        <v>0</v>
      </c>
      <c r="O15" s="9">
        <f>N15*8</f>
        <v>0</v>
      </c>
    </row>
    <row r="16" spans="1:15" ht="15" customHeight="1">
      <c r="A16" s="6" t="s">
        <v>23</v>
      </c>
      <c r="B16" s="4"/>
      <c r="C16" s="7"/>
      <c r="D16" s="7"/>
      <c r="E16" s="6"/>
      <c r="F16" s="4"/>
      <c r="G16" s="7"/>
      <c r="H16" s="7"/>
      <c r="O16" s="9">
        <f>SUM(O14:O15)</f>
        <v>0</v>
      </c>
    </row>
    <row r="17" spans="1:8" ht="15" customHeight="1">
      <c r="A17" s="6" t="s">
        <v>24</v>
      </c>
      <c r="B17" s="4">
        <v>21</v>
      </c>
      <c r="C17" s="7"/>
      <c r="D17" s="7"/>
      <c r="E17" s="6" t="s">
        <v>25</v>
      </c>
      <c r="F17" s="4"/>
      <c r="G17" s="7"/>
      <c r="H17" s="7"/>
    </row>
    <row r="18" spans="1:8" ht="15" customHeight="1">
      <c r="A18" s="6" t="s">
        <v>26</v>
      </c>
      <c r="B18" s="4">
        <v>24</v>
      </c>
      <c r="C18" s="7"/>
      <c r="D18" s="7"/>
      <c r="E18" s="6" t="s">
        <v>27</v>
      </c>
      <c r="F18" s="4">
        <v>81</v>
      </c>
      <c r="G18" s="7"/>
      <c r="H18" s="7"/>
    </row>
    <row r="19" spans="1:8" ht="15" customHeight="1">
      <c r="A19" s="6" t="s">
        <v>28</v>
      </c>
      <c r="B19" s="4">
        <v>30</v>
      </c>
      <c r="C19" s="7">
        <f>SUM(C17:C18)</f>
        <v>0</v>
      </c>
      <c r="D19" s="7">
        <f>SUM(D17:D18)</f>
        <v>0</v>
      </c>
      <c r="E19" s="6" t="s">
        <v>29</v>
      </c>
      <c r="F19" s="4">
        <v>84</v>
      </c>
      <c r="G19" s="7"/>
      <c r="H19" s="7"/>
    </row>
    <row r="20" spans="1:8" ht="15" customHeight="1">
      <c r="A20" s="6"/>
      <c r="B20" s="4"/>
      <c r="C20" s="7"/>
      <c r="D20" s="7"/>
      <c r="E20" s="6" t="s">
        <v>30</v>
      </c>
      <c r="F20" s="4">
        <v>88</v>
      </c>
      <c r="G20" s="7"/>
      <c r="H20" s="7"/>
    </row>
    <row r="21" spans="1:8" ht="15" customHeight="1">
      <c r="A21" s="6" t="s">
        <v>31</v>
      </c>
      <c r="B21" s="4"/>
      <c r="C21" s="7"/>
      <c r="D21" s="7"/>
      <c r="E21" s="6" t="s">
        <v>32</v>
      </c>
      <c r="F21" s="4">
        <v>90</v>
      </c>
      <c r="G21" s="7">
        <f>SUM(G18:G20)</f>
        <v>0</v>
      </c>
      <c r="H21" s="7">
        <f>SUM(H18:H20)</f>
        <v>0</v>
      </c>
    </row>
    <row r="22" spans="1:8" ht="15" customHeight="1">
      <c r="A22" s="6" t="s">
        <v>33</v>
      </c>
      <c r="B22" s="4">
        <v>31</v>
      </c>
      <c r="C22" s="7"/>
      <c r="D22" s="7"/>
      <c r="E22" s="6"/>
      <c r="F22" s="4"/>
      <c r="G22" s="28"/>
      <c r="H22" s="28"/>
    </row>
    <row r="23" spans="1:9" ht="15" customHeight="1">
      <c r="A23" s="6" t="s">
        <v>34</v>
      </c>
      <c r="B23" s="4">
        <v>32</v>
      </c>
      <c r="C23" s="7"/>
      <c r="D23" s="7"/>
      <c r="E23" s="6" t="s">
        <v>35</v>
      </c>
      <c r="F23" s="4"/>
      <c r="G23" s="28"/>
      <c r="H23" s="28"/>
      <c r="I23" s="9"/>
    </row>
    <row r="24" spans="1:8" ht="15" customHeight="1">
      <c r="A24" s="6" t="s">
        <v>36</v>
      </c>
      <c r="B24" s="4">
        <v>33</v>
      </c>
      <c r="C24" s="7">
        <f>C22-C23</f>
        <v>0</v>
      </c>
      <c r="D24" s="7">
        <f>D22-D23</f>
        <v>0</v>
      </c>
      <c r="E24" s="6" t="s">
        <v>37</v>
      </c>
      <c r="F24" s="4">
        <v>91</v>
      </c>
      <c r="G24" s="28"/>
      <c r="H24" s="28"/>
    </row>
    <row r="25" spans="1:8" ht="15" customHeight="1">
      <c r="A25" s="6" t="s">
        <v>38</v>
      </c>
      <c r="B25" s="4">
        <v>34</v>
      </c>
      <c r="C25" s="7"/>
      <c r="D25" s="7"/>
      <c r="E25" s="6"/>
      <c r="F25" s="4"/>
      <c r="G25" s="28"/>
      <c r="H25" s="28"/>
    </row>
    <row r="26" spans="1:8" ht="15" customHeight="1">
      <c r="A26" s="6" t="s">
        <v>39</v>
      </c>
      <c r="B26" s="4">
        <v>35</v>
      </c>
      <c r="C26" s="7"/>
      <c r="D26" s="7"/>
      <c r="E26" s="6" t="s">
        <v>40</v>
      </c>
      <c r="F26" s="4">
        <v>100</v>
      </c>
      <c r="G26" s="27">
        <f>G24+G21+G15</f>
        <v>0</v>
      </c>
      <c r="H26" s="27">
        <f>H24+H21+H15</f>
        <v>0</v>
      </c>
    </row>
    <row r="27" spans="1:8" ht="15" customHeight="1">
      <c r="A27" s="6" t="s">
        <v>41</v>
      </c>
      <c r="B27" s="4">
        <v>38</v>
      </c>
      <c r="C27" s="7"/>
      <c r="D27" s="7"/>
      <c r="E27" s="6"/>
      <c r="F27" s="4"/>
      <c r="G27" s="28"/>
      <c r="H27" s="28"/>
    </row>
    <row r="28" spans="1:8" ht="15" customHeight="1">
      <c r="A28" s="6" t="s">
        <v>42</v>
      </c>
      <c r="B28" s="4">
        <v>40</v>
      </c>
      <c r="C28" s="7">
        <f>C24+C25+C26+C27</f>
        <v>0</v>
      </c>
      <c r="D28" s="7">
        <f>D24+D25+D26+D27</f>
        <v>0</v>
      </c>
      <c r="E28" s="6"/>
      <c r="F28" s="4"/>
      <c r="G28" s="29"/>
      <c r="H28" s="29"/>
    </row>
    <row r="29" spans="1:8" ht="15" customHeight="1">
      <c r="A29" s="6"/>
      <c r="B29" s="4"/>
      <c r="C29" s="7"/>
      <c r="D29" s="7"/>
      <c r="E29" s="6"/>
      <c r="F29" s="4"/>
      <c r="G29" s="29"/>
      <c r="H29" s="29"/>
    </row>
    <row r="30" spans="1:8" ht="15" customHeight="1">
      <c r="A30" s="6" t="s">
        <v>43</v>
      </c>
      <c r="B30" s="4"/>
      <c r="C30" s="7"/>
      <c r="D30" s="7"/>
      <c r="E30" s="6"/>
      <c r="F30" s="4"/>
      <c r="G30" s="29"/>
      <c r="H30" s="29"/>
    </row>
    <row r="31" spans="1:8" ht="15" customHeight="1">
      <c r="A31" s="6" t="s">
        <v>44</v>
      </c>
      <c r="B31" s="4">
        <v>41</v>
      </c>
      <c r="C31" s="7"/>
      <c r="D31" s="7"/>
      <c r="E31" s="6" t="s">
        <v>45</v>
      </c>
      <c r="F31" s="4"/>
      <c r="G31" s="29"/>
      <c r="H31" s="29"/>
    </row>
    <row r="32" spans="1:8" ht="15" customHeight="1">
      <c r="A32" s="6"/>
      <c r="B32" s="4"/>
      <c r="C32" s="7"/>
      <c r="D32" s="7"/>
      <c r="E32" s="6" t="s">
        <v>46</v>
      </c>
      <c r="F32" s="4">
        <v>101</v>
      </c>
      <c r="G32" s="7"/>
      <c r="H32" s="7">
        <f>30000+'业务活动表4月'!F31</f>
        <v>-31937</v>
      </c>
    </row>
    <row r="33" spans="1:8" ht="15" customHeight="1">
      <c r="A33" s="11" t="s">
        <v>47</v>
      </c>
      <c r="B33" s="4"/>
      <c r="C33" s="7"/>
      <c r="D33" s="7"/>
      <c r="E33" s="6" t="s">
        <v>48</v>
      </c>
      <c r="F33" s="4">
        <v>105</v>
      </c>
      <c r="G33" s="10"/>
      <c r="H33" s="10">
        <f>G33+'业务活动表4月'!G31</f>
        <v>125466.23000000001</v>
      </c>
    </row>
    <row r="34" spans="1:8" ht="15" customHeight="1">
      <c r="A34" s="11" t="s">
        <v>49</v>
      </c>
      <c r="B34" s="4">
        <v>51</v>
      </c>
      <c r="C34" s="7"/>
      <c r="D34" s="7"/>
      <c r="E34" s="6" t="s">
        <v>50</v>
      </c>
      <c r="F34" s="4">
        <v>110</v>
      </c>
      <c r="G34" s="10">
        <f>SUM(G32:G33)</f>
        <v>0</v>
      </c>
      <c r="H34" s="10">
        <f>SUM(H32:H33)</f>
        <v>93529.23000000001</v>
      </c>
    </row>
    <row r="35" spans="1:8" ht="15" customHeight="1">
      <c r="A35" s="6"/>
      <c r="B35" s="4"/>
      <c r="C35" s="7"/>
      <c r="D35" s="7"/>
      <c r="E35" s="6"/>
      <c r="F35" s="4"/>
      <c r="G35" s="8"/>
      <c r="H35" s="8"/>
    </row>
    <row r="36" spans="1:8" ht="15" customHeight="1">
      <c r="A36" s="4" t="s">
        <v>51</v>
      </c>
      <c r="B36" s="4">
        <v>60</v>
      </c>
      <c r="C36" s="7">
        <f>C34+C31+C28+C19+C14</f>
        <v>0</v>
      </c>
      <c r="D36" s="7">
        <f>D34+D31+D28+D19+D14</f>
        <v>93529.23</v>
      </c>
      <c r="E36" s="4" t="s">
        <v>52</v>
      </c>
      <c r="F36" s="4">
        <v>120</v>
      </c>
      <c r="G36" s="10">
        <f>G34+G26</f>
        <v>0</v>
      </c>
      <c r="H36" s="10">
        <f>H34+H26</f>
        <v>93529.23000000001</v>
      </c>
    </row>
    <row r="38" spans="3:4" ht="14.25">
      <c r="C38" s="2">
        <f>C36-G36</f>
        <v>0</v>
      </c>
      <c r="D38" s="2">
        <f>D36-H36</f>
        <v>0</v>
      </c>
    </row>
  </sheetData>
  <sheetProtection/>
  <mergeCells count="2">
    <mergeCell ref="A1:H1"/>
    <mergeCell ref="A3:H3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scale="98" r:id="rId1"/>
  <rowBreaks count="1" manualBreakCount="1">
    <brk id="36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6">
      <selection activeCell="C20" sqref="C20"/>
    </sheetView>
  </sheetViews>
  <sheetFormatPr defaultColWidth="9.00390625" defaultRowHeight="14.25"/>
  <cols>
    <col min="1" max="1" width="20.00390625" style="0" customWidth="1"/>
    <col min="2" max="2" width="5.125" style="0" customWidth="1"/>
    <col min="3" max="3" width="13.00390625" style="0" customWidth="1"/>
    <col min="4" max="4" width="12.625" style="0" customWidth="1"/>
    <col min="5" max="5" width="12.875" style="0" customWidth="1"/>
    <col min="6" max="6" width="12.25390625" style="0" customWidth="1"/>
    <col min="7" max="7" width="14.50390625" style="0" customWidth="1"/>
    <col min="8" max="8" width="13.50390625" style="0" customWidth="1"/>
    <col min="10" max="10" width="13.875" style="0" bestFit="1" customWidth="1"/>
    <col min="11" max="11" width="12.75390625" style="0" bestFit="1" customWidth="1"/>
  </cols>
  <sheetData>
    <row r="1" spans="1:8" ht="22.5" customHeight="1">
      <c r="A1" s="73" t="s">
        <v>53</v>
      </c>
      <c r="B1" s="73"/>
      <c r="C1" s="73"/>
      <c r="D1" s="73"/>
      <c r="E1" s="73"/>
      <c r="F1" s="73"/>
      <c r="G1" s="73"/>
      <c r="H1" s="73"/>
    </row>
    <row r="2" ht="14.25">
      <c r="H2" s="12" t="s">
        <v>54</v>
      </c>
    </row>
    <row r="3" spans="1:8" ht="14.25">
      <c r="A3" s="75" t="s">
        <v>129</v>
      </c>
      <c r="B3" s="75"/>
      <c r="C3" s="75"/>
      <c r="D3" s="75"/>
      <c r="E3" s="75"/>
      <c r="F3" s="75"/>
      <c r="G3" s="75"/>
      <c r="H3" s="75"/>
    </row>
    <row r="4" spans="1:8" ht="16.5" customHeight="1">
      <c r="A4" s="76" t="s">
        <v>55</v>
      </c>
      <c r="B4" s="76" t="s">
        <v>3</v>
      </c>
      <c r="C4" s="76" t="s">
        <v>56</v>
      </c>
      <c r="D4" s="76"/>
      <c r="E4" s="76"/>
      <c r="F4" s="76" t="s">
        <v>57</v>
      </c>
      <c r="G4" s="76"/>
      <c r="H4" s="76"/>
    </row>
    <row r="5" spans="1:8" ht="17.25" customHeight="1">
      <c r="A5" s="76"/>
      <c r="B5" s="76"/>
      <c r="C5" s="13" t="s">
        <v>58</v>
      </c>
      <c r="D5" s="13" t="s">
        <v>59</v>
      </c>
      <c r="E5" s="13" t="s">
        <v>60</v>
      </c>
      <c r="F5" s="13" t="s">
        <v>58</v>
      </c>
      <c r="G5" s="13" t="s">
        <v>59</v>
      </c>
      <c r="H5" s="13" t="s">
        <v>60</v>
      </c>
    </row>
    <row r="6" spans="1:8" ht="24.75" customHeight="1">
      <c r="A6" s="30" t="s">
        <v>61</v>
      </c>
      <c r="B6" s="30"/>
      <c r="C6" s="25"/>
      <c r="D6" s="25"/>
      <c r="E6" s="25"/>
      <c r="F6" s="25"/>
      <c r="G6" s="25"/>
      <c r="H6" s="25"/>
    </row>
    <row r="7" spans="1:8" ht="24.75" customHeight="1">
      <c r="A7" s="30" t="s">
        <v>121</v>
      </c>
      <c r="B7" s="13">
        <v>1</v>
      </c>
      <c r="C7" s="25">
        <f>SUM(C8:C13)</f>
        <v>5000</v>
      </c>
      <c r="D7" s="25"/>
      <c r="E7" s="25">
        <f aca="true" t="shared" si="0" ref="E7:E15">SUM(C7:D7)</f>
        <v>5000</v>
      </c>
      <c r="F7" s="25">
        <f>SUM(F8:F15)</f>
        <v>15000</v>
      </c>
      <c r="G7" s="25">
        <f>SUM(G8:G15)</f>
        <v>178640</v>
      </c>
      <c r="H7" s="25">
        <f>SUM(H8:H15)</f>
        <v>193640</v>
      </c>
    </row>
    <row r="8" spans="1:8" ht="24.75" customHeight="1">
      <c r="A8" s="30" t="s">
        <v>95</v>
      </c>
      <c r="B8" s="13">
        <v>2</v>
      </c>
      <c r="C8" s="25"/>
      <c r="D8" s="25"/>
      <c r="E8" s="25">
        <f t="shared" si="0"/>
        <v>0</v>
      </c>
      <c r="F8" s="25"/>
      <c r="G8" s="25">
        <v>178640</v>
      </c>
      <c r="H8" s="25">
        <f aca="true" t="shared" si="1" ref="H8:H15">SUM(F8:G8)</f>
        <v>178640</v>
      </c>
    </row>
    <row r="9" spans="1:8" ht="24.75" customHeight="1">
      <c r="A9" s="30" t="s">
        <v>114</v>
      </c>
      <c r="B9" s="13">
        <v>3</v>
      </c>
      <c r="C9" s="25">
        <v>5000</v>
      </c>
      <c r="D9" s="25"/>
      <c r="E9" s="25">
        <f t="shared" si="0"/>
        <v>5000</v>
      </c>
      <c r="F9" s="25">
        <v>15000</v>
      </c>
      <c r="G9" s="25"/>
      <c r="H9" s="25">
        <f t="shared" si="1"/>
        <v>15000</v>
      </c>
    </row>
    <row r="10" spans="1:8" ht="24.75" customHeight="1">
      <c r="A10" s="30"/>
      <c r="B10" s="13">
        <v>4</v>
      </c>
      <c r="C10" s="25"/>
      <c r="D10" s="25"/>
      <c r="E10" s="25">
        <f t="shared" si="0"/>
        <v>0</v>
      </c>
      <c r="F10" s="25"/>
      <c r="G10" s="25"/>
      <c r="H10" s="25">
        <f t="shared" si="1"/>
        <v>0</v>
      </c>
    </row>
    <row r="11" spans="1:8" ht="24.75" customHeight="1">
      <c r="A11" s="30"/>
      <c r="B11" s="13">
        <v>5</v>
      </c>
      <c r="C11" s="25"/>
      <c r="D11" s="25"/>
      <c r="E11" s="25">
        <f t="shared" si="0"/>
        <v>0</v>
      </c>
      <c r="F11" s="25"/>
      <c r="G11" s="25"/>
      <c r="H11" s="25">
        <f t="shared" si="1"/>
        <v>0</v>
      </c>
    </row>
    <row r="12" spans="1:8" ht="24.75" customHeight="1">
      <c r="A12" s="30"/>
      <c r="B12" s="13">
        <v>6</v>
      </c>
      <c r="C12" s="25"/>
      <c r="D12" s="25"/>
      <c r="E12" s="25">
        <f t="shared" si="0"/>
        <v>0</v>
      </c>
      <c r="F12" s="25"/>
      <c r="G12" s="25"/>
      <c r="H12" s="25">
        <f t="shared" si="1"/>
        <v>0</v>
      </c>
    </row>
    <row r="13" spans="1:8" ht="24.75" customHeight="1">
      <c r="A13" s="30"/>
      <c r="B13" s="13"/>
      <c r="C13" s="25"/>
      <c r="D13" s="25"/>
      <c r="E13" s="25">
        <f t="shared" si="0"/>
        <v>0</v>
      </c>
      <c r="F13" s="25"/>
      <c r="G13" s="25"/>
      <c r="H13" s="25">
        <f t="shared" si="1"/>
        <v>0</v>
      </c>
    </row>
    <row r="14" spans="1:8" ht="39.75" customHeight="1">
      <c r="A14" s="30"/>
      <c r="B14" s="13"/>
      <c r="C14" s="25"/>
      <c r="D14" s="25"/>
      <c r="E14" s="25">
        <f t="shared" si="0"/>
        <v>0</v>
      </c>
      <c r="F14" s="25"/>
      <c r="G14" s="25"/>
      <c r="H14" s="25">
        <f t="shared" si="1"/>
        <v>0</v>
      </c>
    </row>
    <row r="15" spans="1:8" ht="24.75" customHeight="1">
      <c r="A15" s="30" t="s">
        <v>62</v>
      </c>
      <c r="B15" s="13">
        <v>9</v>
      </c>
      <c r="C15" s="25"/>
      <c r="D15" s="25"/>
      <c r="E15" s="25">
        <f t="shared" si="0"/>
        <v>0</v>
      </c>
      <c r="F15" s="25"/>
      <c r="G15" s="25"/>
      <c r="H15" s="25">
        <f t="shared" si="1"/>
        <v>0</v>
      </c>
    </row>
    <row r="16" spans="1:8" ht="24.75" customHeight="1">
      <c r="A16" s="13" t="s">
        <v>63</v>
      </c>
      <c r="B16" s="13">
        <v>11</v>
      </c>
      <c r="C16" s="25">
        <f aca="true" t="shared" si="2" ref="C16:H16">C7+C15</f>
        <v>5000</v>
      </c>
      <c r="D16" s="25">
        <f t="shared" si="2"/>
        <v>0</v>
      </c>
      <c r="E16" s="25">
        <f t="shared" si="2"/>
        <v>5000</v>
      </c>
      <c r="F16" s="25">
        <f t="shared" si="2"/>
        <v>15000</v>
      </c>
      <c r="G16" s="25">
        <f t="shared" si="2"/>
        <v>178640</v>
      </c>
      <c r="H16" s="25">
        <f t="shared" si="2"/>
        <v>193640</v>
      </c>
    </row>
    <row r="17" spans="1:8" ht="24.75" customHeight="1">
      <c r="A17" s="30" t="s">
        <v>64</v>
      </c>
      <c r="B17" s="13"/>
      <c r="C17" s="25"/>
      <c r="D17" s="25"/>
      <c r="E17" s="25">
        <f aca="true" t="shared" si="3" ref="E17:E28">SUM(C17:D17)</f>
        <v>0</v>
      </c>
      <c r="F17" s="25"/>
      <c r="G17" s="25"/>
      <c r="H17" s="25">
        <f>SUM(F17:G17)</f>
        <v>0</v>
      </c>
    </row>
    <row r="18" spans="1:8" ht="24.75" customHeight="1">
      <c r="A18" s="30" t="s">
        <v>65</v>
      </c>
      <c r="B18" s="13">
        <v>12</v>
      </c>
      <c r="C18" s="25">
        <f>SUM(C19:C25)</f>
        <v>3000</v>
      </c>
      <c r="D18" s="25">
        <f>SUM(D19:D25)</f>
        <v>8969</v>
      </c>
      <c r="E18" s="25">
        <f t="shared" si="3"/>
        <v>11969</v>
      </c>
      <c r="F18" s="25">
        <f>SUM(F19:F25)</f>
        <v>8810</v>
      </c>
      <c r="G18" s="25">
        <f>SUM(G19:G25)</f>
        <v>53173.77</v>
      </c>
      <c r="H18" s="25">
        <f>SUM(H19:H25)</f>
        <v>61983.77</v>
      </c>
    </row>
    <row r="19" spans="1:8" ht="24.75" customHeight="1">
      <c r="A19" s="30" t="s">
        <v>95</v>
      </c>
      <c r="B19" s="13">
        <v>13</v>
      </c>
      <c r="C19" s="25"/>
      <c r="D19" s="25">
        <v>8969</v>
      </c>
      <c r="E19" s="25">
        <f t="shared" si="3"/>
        <v>8969</v>
      </c>
      <c r="F19" s="25"/>
      <c r="G19" s="25">
        <v>53173.77</v>
      </c>
      <c r="H19" s="25">
        <f aca="true" t="shared" si="4" ref="H19:H28">SUM(F19:G19)</f>
        <v>53173.77</v>
      </c>
    </row>
    <row r="20" spans="1:8" ht="24.75" customHeight="1">
      <c r="A20" s="30" t="s">
        <v>150</v>
      </c>
      <c r="B20" s="13">
        <v>14</v>
      </c>
      <c r="C20" s="25">
        <v>3000</v>
      </c>
      <c r="D20" s="25"/>
      <c r="E20" s="25">
        <f t="shared" si="3"/>
        <v>3000</v>
      </c>
      <c r="F20" s="25">
        <v>8810</v>
      </c>
      <c r="G20" s="25"/>
      <c r="H20" s="25">
        <f t="shared" si="4"/>
        <v>8810</v>
      </c>
    </row>
    <row r="21" spans="1:8" ht="24.75" customHeight="1">
      <c r="A21" s="30"/>
      <c r="B21" s="13">
        <v>15</v>
      </c>
      <c r="C21" s="25"/>
      <c r="D21" s="25"/>
      <c r="E21" s="25">
        <f t="shared" si="3"/>
        <v>0</v>
      </c>
      <c r="F21" s="25"/>
      <c r="G21" s="25"/>
      <c r="H21" s="25">
        <f t="shared" si="4"/>
        <v>0</v>
      </c>
    </row>
    <row r="22" spans="1:8" ht="24.75" customHeight="1">
      <c r="A22" s="30"/>
      <c r="B22" s="13">
        <v>16</v>
      </c>
      <c r="C22" s="25"/>
      <c r="D22" s="25"/>
      <c r="E22" s="25">
        <f t="shared" si="3"/>
        <v>0</v>
      </c>
      <c r="F22" s="25"/>
      <c r="G22" s="25"/>
      <c r="H22" s="25">
        <f t="shared" si="4"/>
        <v>0</v>
      </c>
    </row>
    <row r="23" spans="1:8" ht="24.75" customHeight="1">
      <c r="A23" s="30"/>
      <c r="B23" s="13"/>
      <c r="C23" s="25"/>
      <c r="D23" s="25"/>
      <c r="E23" s="25">
        <f t="shared" si="3"/>
        <v>0</v>
      </c>
      <c r="F23" s="25"/>
      <c r="G23" s="25"/>
      <c r="H23" s="25">
        <f t="shared" si="4"/>
        <v>0</v>
      </c>
    </row>
    <row r="24" spans="1:8" ht="24.75" customHeight="1">
      <c r="A24" s="30"/>
      <c r="B24" s="13"/>
      <c r="C24" s="25"/>
      <c r="D24" s="25"/>
      <c r="E24" s="25">
        <f t="shared" si="3"/>
        <v>0</v>
      </c>
      <c r="F24" s="25"/>
      <c r="G24" s="25"/>
      <c r="H24" s="25">
        <f t="shared" si="4"/>
        <v>0</v>
      </c>
    </row>
    <row r="25" spans="1:8" ht="39.75" customHeight="1">
      <c r="A25" s="30"/>
      <c r="B25" s="13"/>
      <c r="C25" s="25"/>
      <c r="D25" s="25"/>
      <c r="E25" s="25">
        <f t="shared" si="3"/>
        <v>0</v>
      </c>
      <c r="F25" s="25"/>
      <c r="G25" s="25"/>
      <c r="H25" s="25">
        <f t="shared" si="4"/>
        <v>0</v>
      </c>
    </row>
    <row r="26" spans="1:8" ht="24.75" customHeight="1">
      <c r="A26" s="30" t="s">
        <v>66</v>
      </c>
      <c r="B26" s="13">
        <v>21</v>
      </c>
      <c r="C26" s="25">
        <v>11526.3</v>
      </c>
      <c r="D26" s="25"/>
      <c r="E26" s="25">
        <f t="shared" si="3"/>
        <v>11526.3</v>
      </c>
      <c r="F26" s="25">
        <v>67151.5</v>
      </c>
      <c r="G26" s="25"/>
      <c r="H26" s="25">
        <f t="shared" si="4"/>
        <v>67151.5</v>
      </c>
    </row>
    <row r="27" spans="1:10" ht="24.75" customHeight="1">
      <c r="A27" s="30" t="s">
        <v>67</v>
      </c>
      <c r="B27" s="13">
        <v>24</v>
      </c>
      <c r="C27" s="25"/>
      <c r="D27" s="25"/>
      <c r="E27" s="25">
        <f t="shared" si="3"/>
        <v>0</v>
      </c>
      <c r="F27" s="25"/>
      <c r="G27" s="25"/>
      <c r="H27" s="25">
        <f t="shared" si="4"/>
        <v>0</v>
      </c>
      <c r="J27" s="9"/>
    </row>
    <row r="28" spans="1:11" ht="24.75" customHeight="1">
      <c r="A28" s="30" t="s">
        <v>68</v>
      </c>
      <c r="B28" s="13">
        <v>28</v>
      </c>
      <c r="C28" s="25">
        <v>70</v>
      </c>
      <c r="D28" s="25"/>
      <c r="E28" s="25">
        <f t="shared" si="3"/>
        <v>70</v>
      </c>
      <c r="F28" s="25">
        <v>975.5</v>
      </c>
      <c r="G28" s="25"/>
      <c r="H28" s="25">
        <f t="shared" si="4"/>
        <v>975.5</v>
      </c>
      <c r="K28" s="9"/>
    </row>
    <row r="29" spans="1:8" ht="24.75" customHeight="1">
      <c r="A29" s="13" t="s">
        <v>69</v>
      </c>
      <c r="B29" s="13">
        <v>35</v>
      </c>
      <c r="C29" s="25">
        <f>C18++C26+C27+C28</f>
        <v>14596.3</v>
      </c>
      <c r="D29" s="25">
        <f>D18++D26+D27+D28</f>
        <v>8969</v>
      </c>
      <c r="E29" s="25">
        <f>E18+E26+E27+E28</f>
        <v>23565.3</v>
      </c>
      <c r="F29" s="25">
        <f>F18++F26+F27+F28</f>
        <v>76937</v>
      </c>
      <c r="G29" s="25">
        <f>G18++G26+G27+G28</f>
        <v>53173.77</v>
      </c>
      <c r="H29" s="25">
        <f>H18++H26+H27+H28</f>
        <v>130110.76999999999</v>
      </c>
    </row>
    <row r="30" spans="1:11" ht="47.25" customHeight="1">
      <c r="A30" s="30" t="s">
        <v>70</v>
      </c>
      <c r="B30" s="13">
        <v>40</v>
      </c>
      <c r="C30" s="24"/>
      <c r="D30" s="24"/>
      <c r="E30" s="24"/>
      <c r="F30" s="24"/>
      <c r="G30" s="24"/>
      <c r="H30" s="24"/>
      <c r="J30" s="9"/>
      <c r="K30" s="9"/>
    </row>
    <row r="31" spans="1:8" ht="71.25" customHeight="1">
      <c r="A31" s="30" t="s">
        <v>71</v>
      </c>
      <c r="B31" s="13">
        <v>45</v>
      </c>
      <c r="C31" s="25">
        <f aca="true" t="shared" si="5" ref="C31:H31">C16-C29</f>
        <v>-9596.3</v>
      </c>
      <c r="D31" s="25">
        <f t="shared" si="5"/>
        <v>-8969</v>
      </c>
      <c r="E31" s="25">
        <f t="shared" si="5"/>
        <v>-18565.3</v>
      </c>
      <c r="F31" s="25">
        <f t="shared" si="5"/>
        <v>-61937</v>
      </c>
      <c r="G31" s="25">
        <f t="shared" si="5"/>
        <v>125466.23000000001</v>
      </c>
      <c r="H31" s="25">
        <f t="shared" si="5"/>
        <v>63529.23000000001</v>
      </c>
    </row>
  </sheetData>
  <sheetProtection/>
  <mergeCells count="6">
    <mergeCell ref="A1:H1"/>
    <mergeCell ref="A3:H3"/>
    <mergeCell ref="A4:A5"/>
    <mergeCell ref="B4:B5"/>
    <mergeCell ref="C4:E4"/>
    <mergeCell ref="F4:H4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7">
      <selection activeCell="N27" sqref="N27"/>
    </sheetView>
  </sheetViews>
  <sheetFormatPr defaultColWidth="9.00390625" defaultRowHeight="15" customHeight="1"/>
  <cols>
    <col min="1" max="1" width="22.375" style="14" customWidth="1"/>
    <col min="2" max="5" width="10.625" style="14" customWidth="1"/>
    <col min="6" max="13" width="10.625" style="14" hidden="1" customWidth="1"/>
    <col min="14" max="14" width="10.625" style="14" customWidth="1"/>
    <col min="15" max="16" width="9.25390625" style="14" bestFit="1" customWidth="1"/>
    <col min="17" max="16384" width="9.00390625" style="14" customWidth="1"/>
  </cols>
  <sheetData>
    <row r="1" spans="1:14" ht="28.5" customHeight="1">
      <c r="A1" s="77" t="s">
        <v>122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 customHeight="1">
      <c r="A2" s="15" t="s">
        <v>123</v>
      </c>
      <c r="B2" s="16">
        <v>41275</v>
      </c>
      <c r="C2" s="16">
        <v>41306</v>
      </c>
      <c r="D2" s="16">
        <v>41334</v>
      </c>
      <c r="E2" s="16">
        <v>41365</v>
      </c>
      <c r="F2" s="16">
        <v>41395</v>
      </c>
      <c r="G2" s="16">
        <v>41426</v>
      </c>
      <c r="H2" s="16">
        <v>41456</v>
      </c>
      <c r="I2" s="16">
        <v>41487</v>
      </c>
      <c r="J2" s="16">
        <v>41518</v>
      </c>
      <c r="K2" s="16">
        <v>41548</v>
      </c>
      <c r="L2" s="16">
        <v>41579</v>
      </c>
      <c r="M2" s="16">
        <v>41609</v>
      </c>
      <c r="N2" s="17" t="s">
        <v>124</v>
      </c>
    </row>
    <row r="3" spans="1:14" ht="15" customHeight="1">
      <c r="A3" s="15" t="s">
        <v>125</v>
      </c>
      <c r="B3" s="19">
        <v>35728</v>
      </c>
      <c r="C3" s="19">
        <v>142912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>
        <f>SUM(B3:M3)</f>
        <v>178640</v>
      </c>
    </row>
    <row r="4" spans="1:15" ht="15" customHeight="1">
      <c r="A4" s="15" t="s">
        <v>126</v>
      </c>
      <c r="B4" s="19">
        <f aca="true" t="shared" si="0" ref="B4:N4">SUM(B3:B3)</f>
        <v>35728</v>
      </c>
      <c r="C4" s="19">
        <f t="shared" si="0"/>
        <v>142912</v>
      </c>
      <c r="D4" s="19">
        <f t="shared" si="0"/>
        <v>0</v>
      </c>
      <c r="E4" s="19">
        <f t="shared" si="0"/>
        <v>0</v>
      </c>
      <c r="F4" s="19">
        <f t="shared" si="0"/>
        <v>0</v>
      </c>
      <c r="G4" s="19">
        <f t="shared" si="0"/>
        <v>0</v>
      </c>
      <c r="H4" s="19">
        <f t="shared" si="0"/>
        <v>0</v>
      </c>
      <c r="I4" s="19">
        <f t="shared" si="0"/>
        <v>0</v>
      </c>
      <c r="J4" s="19">
        <f t="shared" si="0"/>
        <v>0</v>
      </c>
      <c r="K4" s="19">
        <f t="shared" si="0"/>
        <v>0</v>
      </c>
      <c r="L4" s="19">
        <f t="shared" si="0"/>
        <v>0</v>
      </c>
      <c r="M4" s="19">
        <f t="shared" si="0"/>
        <v>0</v>
      </c>
      <c r="N4" s="19">
        <f t="shared" si="0"/>
        <v>178640</v>
      </c>
      <c r="O4" s="21"/>
    </row>
    <row r="7" spans="1:14" ht="28.5" customHeight="1">
      <c r="A7" s="77" t="s">
        <v>127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ht="15" customHeight="1">
      <c r="A8" s="17" t="s">
        <v>123</v>
      </c>
      <c r="B8" s="16">
        <v>41275</v>
      </c>
      <c r="C8" s="16">
        <v>41306</v>
      </c>
      <c r="D8" s="16">
        <v>41334</v>
      </c>
      <c r="E8" s="16">
        <v>41365</v>
      </c>
      <c r="F8" s="16">
        <v>41395</v>
      </c>
      <c r="G8" s="16">
        <v>41426</v>
      </c>
      <c r="H8" s="16">
        <v>41456</v>
      </c>
      <c r="I8" s="16">
        <v>41487</v>
      </c>
      <c r="J8" s="16">
        <v>41518</v>
      </c>
      <c r="K8" s="16">
        <v>41548</v>
      </c>
      <c r="L8" s="16">
        <v>41579</v>
      </c>
      <c r="M8" s="16">
        <v>41609</v>
      </c>
      <c r="N8" s="17" t="s">
        <v>124</v>
      </c>
    </row>
    <row r="9" spans="1:15" ht="15" customHeight="1">
      <c r="A9" s="22" t="s">
        <v>97</v>
      </c>
      <c r="B9" s="23">
        <f aca="true" t="shared" si="1" ref="B9:M9">B10+B21</f>
        <v>25301.35</v>
      </c>
      <c r="C9" s="23">
        <f t="shared" si="1"/>
        <v>2000</v>
      </c>
      <c r="D9" s="23">
        <f t="shared" si="1"/>
        <v>16903.42</v>
      </c>
      <c r="E9" s="23">
        <f t="shared" si="1"/>
        <v>8969</v>
      </c>
      <c r="F9" s="23">
        <f t="shared" si="1"/>
        <v>0</v>
      </c>
      <c r="G9" s="23">
        <f t="shared" si="1"/>
        <v>0</v>
      </c>
      <c r="H9" s="23">
        <f t="shared" si="1"/>
        <v>0</v>
      </c>
      <c r="I9" s="23">
        <f t="shared" si="1"/>
        <v>0</v>
      </c>
      <c r="J9" s="23">
        <f t="shared" si="1"/>
        <v>0</v>
      </c>
      <c r="K9" s="23">
        <f t="shared" si="1"/>
        <v>0</v>
      </c>
      <c r="L9" s="23">
        <f t="shared" si="1"/>
        <v>0</v>
      </c>
      <c r="M9" s="23">
        <f t="shared" si="1"/>
        <v>0</v>
      </c>
      <c r="N9" s="23">
        <f>SUM(B9:M9)</f>
        <v>53173.77</v>
      </c>
      <c r="O9" s="21"/>
    </row>
    <row r="10" spans="1:14" ht="15" customHeight="1">
      <c r="A10" s="18" t="s">
        <v>98</v>
      </c>
      <c r="B10" s="19">
        <f aca="true" t="shared" si="2" ref="B10:M10">B14+B17+B11+B20</f>
        <v>3896</v>
      </c>
      <c r="C10" s="19">
        <f t="shared" si="2"/>
        <v>2000</v>
      </c>
      <c r="D10" s="19">
        <f t="shared" si="2"/>
        <v>16903.42</v>
      </c>
      <c r="E10" s="19">
        <f t="shared" si="2"/>
        <v>8969</v>
      </c>
      <c r="F10" s="19">
        <f t="shared" si="2"/>
        <v>0</v>
      </c>
      <c r="G10" s="19">
        <f t="shared" si="2"/>
        <v>0</v>
      </c>
      <c r="H10" s="19">
        <f t="shared" si="2"/>
        <v>0</v>
      </c>
      <c r="I10" s="19">
        <f t="shared" si="2"/>
        <v>0</v>
      </c>
      <c r="J10" s="19">
        <f t="shared" si="2"/>
        <v>0</v>
      </c>
      <c r="K10" s="19">
        <f t="shared" si="2"/>
        <v>0</v>
      </c>
      <c r="L10" s="19">
        <f t="shared" si="2"/>
        <v>0</v>
      </c>
      <c r="M10" s="19">
        <f t="shared" si="2"/>
        <v>0</v>
      </c>
      <c r="N10" s="19"/>
    </row>
    <row r="11" spans="1:14" ht="15" customHeight="1">
      <c r="A11" s="18" t="s">
        <v>99</v>
      </c>
      <c r="B11" s="19">
        <f aca="true" t="shared" si="3" ref="B11:M11">SUM(B12)</f>
        <v>569</v>
      </c>
      <c r="C11" s="19">
        <f t="shared" si="3"/>
        <v>0</v>
      </c>
      <c r="D11" s="19">
        <f t="shared" si="3"/>
        <v>0</v>
      </c>
      <c r="E11" s="19">
        <f>SUM(E12:E13)</f>
        <v>8800</v>
      </c>
      <c r="F11" s="19">
        <f t="shared" si="3"/>
        <v>0</v>
      </c>
      <c r="G11" s="19">
        <f t="shared" si="3"/>
        <v>0</v>
      </c>
      <c r="H11" s="19">
        <f t="shared" si="3"/>
        <v>0</v>
      </c>
      <c r="I11" s="19">
        <f t="shared" si="3"/>
        <v>0</v>
      </c>
      <c r="J11" s="19">
        <f t="shared" si="3"/>
        <v>0</v>
      </c>
      <c r="K11" s="19">
        <f t="shared" si="3"/>
        <v>0</v>
      </c>
      <c r="L11" s="19">
        <f t="shared" si="3"/>
        <v>0</v>
      </c>
      <c r="M11" s="19">
        <f t="shared" si="3"/>
        <v>0</v>
      </c>
      <c r="N11" s="19"/>
    </row>
    <row r="12" spans="1:14" ht="15" customHeight="1">
      <c r="A12" s="18" t="s">
        <v>100</v>
      </c>
      <c r="B12" s="19">
        <v>569</v>
      </c>
      <c r="C12" s="19"/>
      <c r="D12" s="19"/>
      <c r="E12" s="19">
        <v>4000</v>
      </c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5" customHeight="1">
      <c r="A13" s="18" t="s">
        <v>130</v>
      </c>
      <c r="B13" s="19"/>
      <c r="C13" s="19"/>
      <c r="D13" s="19"/>
      <c r="E13" s="19">
        <v>4800</v>
      </c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15" customHeight="1">
      <c r="A14" s="18" t="s">
        <v>101</v>
      </c>
      <c r="B14" s="19">
        <f aca="true" t="shared" si="4" ref="B14:M14">SUM(B15:B16)</f>
        <v>0</v>
      </c>
      <c r="C14" s="19">
        <f t="shared" si="4"/>
        <v>0</v>
      </c>
      <c r="D14" s="19">
        <f t="shared" si="4"/>
        <v>2000</v>
      </c>
      <c r="E14" s="19">
        <f t="shared" si="4"/>
        <v>0</v>
      </c>
      <c r="F14" s="19">
        <f t="shared" si="4"/>
        <v>0</v>
      </c>
      <c r="G14" s="19">
        <f t="shared" si="4"/>
        <v>0</v>
      </c>
      <c r="H14" s="19">
        <f t="shared" si="4"/>
        <v>0</v>
      </c>
      <c r="I14" s="19">
        <f t="shared" si="4"/>
        <v>0</v>
      </c>
      <c r="J14" s="19">
        <f t="shared" si="4"/>
        <v>0</v>
      </c>
      <c r="K14" s="19">
        <f t="shared" si="4"/>
        <v>0</v>
      </c>
      <c r="L14" s="19">
        <f t="shared" si="4"/>
        <v>0</v>
      </c>
      <c r="M14" s="19">
        <f t="shared" si="4"/>
        <v>0</v>
      </c>
      <c r="N14" s="19"/>
    </row>
    <row r="15" spans="1:14" ht="15" customHeight="1">
      <c r="A15" s="18" t="s">
        <v>115</v>
      </c>
      <c r="B15" s="19"/>
      <c r="C15" s="19"/>
      <c r="D15" s="19">
        <v>2000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ht="15" customHeight="1">
      <c r="A16" s="18" t="s">
        <v>102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15" customHeight="1">
      <c r="A17" s="18" t="s">
        <v>103</v>
      </c>
      <c r="B17" s="19">
        <f aca="true" t="shared" si="5" ref="B17:M17">SUM(B18:B19)</f>
        <v>3327</v>
      </c>
      <c r="C17" s="19">
        <f t="shared" si="5"/>
        <v>2000</v>
      </c>
      <c r="D17" s="19">
        <f t="shared" si="5"/>
        <v>5003.42</v>
      </c>
      <c r="E17" s="19">
        <f t="shared" si="5"/>
        <v>0</v>
      </c>
      <c r="F17" s="19">
        <f t="shared" si="5"/>
        <v>0</v>
      </c>
      <c r="G17" s="19">
        <f t="shared" si="5"/>
        <v>0</v>
      </c>
      <c r="H17" s="19">
        <f t="shared" si="5"/>
        <v>0</v>
      </c>
      <c r="I17" s="19">
        <f t="shared" si="5"/>
        <v>0</v>
      </c>
      <c r="J17" s="19">
        <f t="shared" si="5"/>
        <v>0</v>
      </c>
      <c r="K17" s="19">
        <f t="shared" si="5"/>
        <v>0</v>
      </c>
      <c r="L17" s="19">
        <f t="shared" si="5"/>
        <v>0</v>
      </c>
      <c r="M17" s="19">
        <f t="shared" si="5"/>
        <v>0</v>
      </c>
      <c r="N17" s="19"/>
    </row>
    <row r="18" spans="1:14" ht="15" customHeight="1">
      <c r="A18" s="18" t="s">
        <v>104</v>
      </c>
      <c r="B18" s="19">
        <v>1327</v>
      </c>
      <c r="C18" s="19">
        <v>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5" customHeight="1">
      <c r="A19" s="18" t="s">
        <v>109</v>
      </c>
      <c r="B19" s="19">
        <v>2000</v>
      </c>
      <c r="C19" s="19">
        <v>2000</v>
      </c>
      <c r="D19" s="19">
        <v>5003.42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15" customHeight="1">
      <c r="A20" s="18" t="s">
        <v>106</v>
      </c>
      <c r="B20" s="19"/>
      <c r="C20" s="19"/>
      <c r="D20" s="19">
        <v>9900</v>
      </c>
      <c r="E20" s="19">
        <v>169</v>
      </c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5" customHeight="1">
      <c r="A21" s="18" t="s">
        <v>105</v>
      </c>
      <c r="B21" s="19">
        <f aca="true" t="shared" si="6" ref="B21:M21">B22</f>
        <v>21405.35</v>
      </c>
      <c r="C21" s="19">
        <f t="shared" si="6"/>
        <v>0</v>
      </c>
      <c r="D21" s="19">
        <f t="shared" si="6"/>
        <v>0</v>
      </c>
      <c r="E21" s="19">
        <f t="shared" si="6"/>
        <v>0</v>
      </c>
      <c r="F21" s="19">
        <f t="shared" si="6"/>
        <v>0</v>
      </c>
      <c r="G21" s="19">
        <f t="shared" si="6"/>
        <v>0</v>
      </c>
      <c r="H21" s="19">
        <f t="shared" si="6"/>
        <v>0</v>
      </c>
      <c r="I21" s="19">
        <f t="shared" si="6"/>
        <v>0</v>
      </c>
      <c r="J21" s="19">
        <f t="shared" si="6"/>
        <v>0</v>
      </c>
      <c r="K21" s="19">
        <f t="shared" si="6"/>
        <v>0</v>
      </c>
      <c r="L21" s="19">
        <f t="shared" si="6"/>
        <v>0</v>
      </c>
      <c r="M21" s="19">
        <f t="shared" si="6"/>
        <v>0</v>
      </c>
      <c r="N21" s="19"/>
    </row>
    <row r="22" spans="1:14" ht="15" customHeight="1">
      <c r="A22" s="18" t="s">
        <v>106</v>
      </c>
      <c r="B22" s="19">
        <v>21405.35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5" customHeight="1">
      <c r="A23" s="22" t="s">
        <v>150</v>
      </c>
      <c r="B23" s="23"/>
      <c r="C23" s="23"/>
      <c r="D23" s="23">
        <v>5810</v>
      </c>
      <c r="E23" s="23">
        <v>3000</v>
      </c>
      <c r="F23" s="23"/>
      <c r="G23" s="23"/>
      <c r="H23" s="23"/>
      <c r="I23" s="23"/>
      <c r="J23" s="23"/>
      <c r="K23" s="23"/>
      <c r="L23" s="23"/>
      <c r="M23" s="23"/>
      <c r="N23" s="23">
        <f>SUM(B23:E23)</f>
        <v>8810</v>
      </c>
    </row>
    <row r="24" spans="1:14" ht="15" customHeight="1">
      <c r="A24" s="18" t="s">
        <v>151</v>
      </c>
      <c r="B24" s="19"/>
      <c r="C24" s="19"/>
      <c r="D24" s="19">
        <v>5810</v>
      </c>
      <c r="E24" s="19">
        <v>3000</v>
      </c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15" customHeight="1">
      <c r="A25" s="15" t="s">
        <v>126</v>
      </c>
      <c r="B25" s="20">
        <f>B9</f>
        <v>25301.35</v>
      </c>
      <c r="C25" s="20">
        <f>C9</f>
        <v>2000</v>
      </c>
      <c r="D25" s="20">
        <f>D9+D23</f>
        <v>22713.42</v>
      </c>
      <c r="E25" s="20">
        <f aca="true" t="shared" si="7" ref="E25:N25">E9+E23</f>
        <v>11969</v>
      </c>
      <c r="F25" s="20">
        <f t="shared" si="7"/>
        <v>0</v>
      </c>
      <c r="G25" s="20">
        <f t="shared" si="7"/>
        <v>0</v>
      </c>
      <c r="H25" s="20">
        <f t="shared" si="7"/>
        <v>0</v>
      </c>
      <c r="I25" s="20">
        <f t="shared" si="7"/>
        <v>0</v>
      </c>
      <c r="J25" s="20">
        <f t="shared" si="7"/>
        <v>0</v>
      </c>
      <c r="K25" s="20">
        <f t="shared" si="7"/>
        <v>0</v>
      </c>
      <c r="L25" s="20">
        <f t="shared" si="7"/>
        <v>0</v>
      </c>
      <c r="M25" s="20">
        <f t="shared" si="7"/>
        <v>0</v>
      </c>
      <c r="N25" s="20">
        <f t="shared" si="7"/>
        <v>61983.77</v>
      </c>
    </row>
    <row r="26" spans="12:14" ht="15" customHeight="1">
      <c r="L26" s="21"/>
      <c r="M26" s="21"/>
      <c r="N26" s="26">
        <f>N25-'业务活动表4月'!G29-'业务活动表4月'!F18</f>
        <v>0</v>
      </c>
    </row>
    <row r="27" ht="15" customHeight="1">
      <c r="N27" s="21"/>
    </row>
  </sheetData>
  <sheetProtection/>
  <mergeCells count="2">
    <mergeCell ref="A1:N1"/>
    <mergeCell ref="A7:N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9">
      <selection activeCell="H35" sqref="H35"/>
    </sheetView>
  </sheetViews>
  <sheetFormatPr defaultColWidth="9.00390625" defaultRowHeight="14.25"/>
  <cols>
    <col min="1" max="1" width="27.125" style="0" customWidth="1"/>
    <col min="2" max="2" width="6.375" style="0" customWidth="1"/>
    <col min="3" max="3" width="17.375" style="2" customWidth="1"/>
    <col min="4" max="4" width="16.50390625" style="2" customWidth="1"/>
    <col min="5" max="5" width="21.625" style="0" customWidth="1"/>
    <col min="6" max="6" width="6.875" style="0" customWidth="1"/>
    <col min="7" max="7" width="17.625" style="0" customWidth="1"/>
    <col min="8" max="8" width="16.375" style="0" customWidth="1"/>
    <col min="9" max="9" width="9.50390625" style="0" bestFit="1" customWidth="1"/>
    <col min="15" max="15" width="11.625" style="0" bestFit="1" customWidth="1"/>
  </cols>
  <sheetData>
    <row r="1" spans="1:8" ht="20.25">
      <c r="A1" s="73" t="s">
        <v>0</v>
      </c>
      <c r="B1" s="73"/>
      <c r="C1" s="73"/>
      <c r="D1" s="73"/>
      <c r="E1" s="73"/>
      <c r="F1" s="73"/>
      <c r="G1" s="73"/>
      <c r="H1" s="73"/>
    </row>
    <row r="2" spans="1:8" ht="14.25">
      <c r="A2" s="1"/>
      <c r="H2" s="3" t="s">
        <v>1</v>
      </c>
    </row>
    <row r="3" spans="1:8" ht="14.25">
      <c r="A3" s="74" t="s">
        <v>143</v>
      </c>
      <c r="B3" s="74"/>
      <c r="C3" s="74"/>
      <c r="D3" s="74"/>
      <c r="E3" s="74"/>
      <c r="F3" s="74"/>
      <c r="G3" s="74"/>
      <c r="H3" s="74"/>
    </row>
    <row r="4" spans="1:8" ht="15" customHeight="1">
      <c r="A4" s="4" t="s">
        <v>2</v>
      </c>
      <c r="B4" s="4" t="s">
        <v>3</v>
      </c>
      <c r="C4" s="5" t="s">
        <v>4</v>
      </c>
      <c r="D4" s="5" t="s">
        <v>5</v>
      </c>
      <c r="E4" s="4" t="s">
        <v>6</v>
      </c>
      <c r="F4" s="4" t="s">
        <v>3</v>
      </c>
      <c r="G4" s="4" t="s">
        <v>4</v>
      </c>
      <c r="H4" s="4" t="s">
        <v>5</v>
      </c>
    </row>
    <row r="5" spans="1:8" ht="15" customHeight="1">
      <c r="A5" s="6" t="s">
        <v>7</v>
      </c>
      <c r="B5" s="4"/>
      <c r="C5" s="7"/>
      <c r="D5" s="7"/>
      <c r="E5" s="6" t="s">
        <v>8</v>
      </c>
      <c r="F5" s="4"/>
      <c r="G5" s="8"/>
      <c r="H5" s="8"/>
    </row>
    <row r="6" spans="1:8" ht="15" customHeight="1">
      <c r="A6" s="6" t="s">
        <v>9</v>
      </c>
      <c r="B6" s="4">
        <v>1</v>
      </c>
      <c r="C6" s="7"/>
      <c r="D6" s="7">
        <v>57860.31</v>
      </c>
      <c r="E6" s="6" t="s">
        <v>10</v>
      </c>
      <c r="F6" s="4">
        <v>61</v>
      </c>
      <c r="G6" s="8"/>
      <c r="H6" s="8"/>
    </row>
    <row r="7" spans="1:8" ht="15" customHeight="1">
      <c r="A7" s="6" t="s">
        <v>11</v>
      </c>
      <c r="B7" s="4">
        <v>2</v>
      </c>
      <c r="C7" s="7"/>
      <c r="D7" s="7"/>
      <c r="E7" s="6" t="s">
        <v>12</v>
      </c>
      <c r="F7" s="4">
        <v>62</v>
      </c>
      <c r="G7" s="27"/>
      <c r="H7" s="27"/>
    </row>
    <row r="8" spans="1:8" ht="15" customHeight="1">
      <c r="A8" s="6" t="s">
        <v>13</v>
      </c>
      <c r="B8" s="4">
        <v>3</v>
      </c>
      <c r="C8" s="7"/>
      <c r="D8" s="7">
        <v>1176.36</v>
      </c>
      <c r="E8" s="6" t="s">
        <v>14</v>
      </c>
      <c r="F8" s="4">
        <v>63</v>
      </c>
      <c r="G8" s="27"/>
      <c r="H8" s="27"/>
    </row>
    <row r="9" spans="1:8" ht="15" customHeight="1">
      <c r="A9" s="6" t="s">
        <v>131</v>
      </c>
      <c r="B9" s="4">
        <v>4</v>
      </c>
      <c r="C9" s="7"/>
      <c r="D9" s="7"/>
      <c r="E9" s="6" t="s">
        <v>15</v>
      </c>
      <c r="F9" s="4">
        <v>65</v>
      </c>
      <c r="G9" s="27"/>
      <c r="H9" s="27">
        <v>763.74</v>
      </c>
    </row>
    <row r="10" spans="1:8" ht="15" customHeight="1">
      <c r="A10" s="6" t="s">
        <v>16</v>
      </c>
      <c r="B10" s="4">
        <v>8</v>
      </c>
      <c r="C10" s="7"/>
      <c r="D10" s="7"/>
      <c r="E10" s="6" t="s">
        <v>132</v>
      </c>
      <c r="F10" s="4">
        <v>66</v>
      </c>
      <c r="G10" s="27"/>
      <c r="H10" s="27"/>
    </row>
    <row r="11" spans="1:8" ht="15" customHeight="1">
      <c r="A11" s="6" t="s">
        <v>17</v>
      </c>
      <c r="B11" s="4">
        <v>9</v>
      </c>
      <c r="C11" s="7"/>
      <c r="D11" s="7">
        <v>10800</v>
      </c>
      <c r="E11" s="6" t="s">
        <v>133</v>
      </c>
      <c r="F11" s="4">
        <v>71</v>
      </c>
      <c r="G11" s="27"/>
      <c r="H11" s="27"/>
    </row>
    <row r="12" spans="1:8" ht="15" customHeight="1">
      <c r="A12" s="6" t="s">
        <v>18</v>
      </c>
      <c r="B12" s="4">
        <v>15</v>
      </c>
      <c r="C12" s="7"/>
      <c r="D12" s="7"/>
      <c r="E12" s="6" t="s">
        <v>134</v>
      </c>
      <c r="F12" s="4">
        <v>72</v>
      </c>
      <c r="G12" s="27"/>
      <c r="H12" s="27"/>
    </row>
    <row r="13" spans="1:8" ht="15" customHeight="1">
      <c r="A13" s="6" t="s">
        <v>19</v>
      </c>
      <c r="B13" s="4">
        <v>18</v>
      </c>
      <c r="C13" s="7"/>
      <c r="D13" s="7"/>
      <c r="E13" s="6" t="s">
        <v>135</v>
      </c>
      <c r="F13" s="4">
        <v>74</v>
      </c>
      <c r="G13" s="27"/>
      <c r="H13" s="27"/>
    </row>
    <row r="14" spans="1:15" ht="15" customHeight="1">
      <c r="A14" s="6" t="s">
        <v>20</v>
      </c>
      <c r="B14" s="4">
        <v>20</v>
      </c>
      <c r="C14" s="7">
        <f>SUM(C6:C13)</f>
        <v>0</v>
      </c>
      <c r="D14" s="7">
        <f>SUM(D6:D13)</f>
        <v>69836.67</v>
      </c>
      <c r="E14" s="6" t="s">
        <v>21</v>
      </c>
      <c r="F14" s="4">
        <v>78</v>
      </c>
      <c r="G14" s="27"/>
      <c r="H14" s="27"/>
      <c r="N14" s="2">
        <f>L14/48</f>
        <v>0</v>
      </c>
      <c r="O14" s="9">
        <f>N14*8</f>
        <v>0</v>
      </c>
    </row>
    <row r="15" spans="1:15" ht="15" customHeight="1">
      <c r="A15" s="6"/>
      <c r="B15" s="4"/>
      <c r="C15" s="7"/>
      <c r="D15" s="7"/>
      <c r="E15" s="6" t="s">
        <v>22</v>
      </c>
      <c r="F15" s="4">
        <v>80</v>
      </c>
      <c r="G15" s="27">
        <f>SUM(G6:G14)</f>
        <v>0</v>
      </c>
      <c r="H15" s="27">
        <f>SUM(H6:H14)</f>
        <v>763.74</v>
      </c>
      <c r="N15" s="2">
        <f>L15/36</f>
        <v>0</v>
      </c>
      <c r="O15" s="9">
        <f>N15*8</f>
        <v>0</v>
      </c>
    </row>
    <row r="16" spans="1:15" ht="15" customHeight="1">
      <c r="A16" s="6" t="s">
        <v>23</v>
      </c>
      <c r="B16" s="4"/>
      <c r="C16" s="7"/>
      <c r="D16" s="7"/>
      <c r="E16" s="6"/>
      <c r="F16" s="4"/>
      <c r="G16" s="7"/>
      <c r="H16" s="7"/>
      <c r="O16" s="9">
        <f>SUM(O14:O15)</f>
        <v>0</v>
      </c>
    </row>
    <row r="17" spans="1:8" ht="15" customHeight="1">
      <c r="A17" s="6" t="s">
        <v>24</v>
      </c>
      <c r="B17" s="4">
        <v>21</v>
      </c>
      <c r="C17" s="7"/>
      <c r="D17" s="7"/>
      <c r="E17" s="6" t="s">
        <v>25</v>
      </c>
      <c r="F17" s="4"/>
      <c r="G17" s="7"/>
      <c r="H17" s="7"/>
    </row>
    <row r="18" spans="1:8" ht="15" customHeight="1">
      <c r="A18" s="6" t="s">
        <v>26</v>
      </c>
      <c r="B18" s="4">
        <v>24</v>
      </c>
      <c r="C18" s="7"/>
      <c r="D18" s="7"/>
      <c r="E18" s="6" t="s">
        <v>27</v>
      </c>
      <c r="F18" s="4">
        <v>81</v>
      </c>
      <c r="G18" s="7"/>
      <c r="H18" s="7"/>
    </row>
    <row r="19" spans="1:8" ht="15" customHeight="1">
      <c r="A19" s="6" t="s">
        <v>28</v>
      </c>
      <c r="B19" s="4">
        <v>30</v>
      </c>
      <c r="C19" s="7">
        <f>SUM(C17:C18)</f>
        <v>0</v>
      </c>
      <c r="D19" s="7">
        <f>SUM(D17:D18)</f>
        <v>0</v>
      </c>
      <c r="E19" s="6" t="s">
        <v>29</v>
      </c>
      <c r="F19" s="4">
        <v>84</v>
      </c>
      <c r="G19" s="7"/>
      <c r="H19" s="7"/>
    </row>
    <row r="20" spans="1:8" ht="15" customHeight="1">
      <c r="A20" s="6"/>
      <c r="B20" s="4"/>
      <c r="C20" s="7"/>
      <c r="D20" s="7"/>
      <c r="E20" s="6" t="s">
        <v>30</v>
      </c>
      <c r="F20" s="4">
        <v>88</v>
      </c>
      <c r="G20" s="7"/>
      <c r="H20" s="7"/>
    </row>
    <row r="21" spans="1:8" ht="15" customHeight="1">
      <c r="A21" s="6" t="s">
        <v>31</v>
      </c>
      <c r="B21" s="4"/>
      <c r="C21" s="7"/>
      <c r="D21" s="7"/>
      <c r="E21" s="6" t="s">
        <v>32</v>
      </c>
      <c r="F21" s="4">
        <v>90</v>
      </c>
      <c r="G21" s="7">
        <f>SUM(G18:G20)</f>
        <v>0</v>
      </c>
      <c r="H21" s="7">
        <f>SUM(H18:H20)</f>
        <v>0</v>
      </c>
    </row>
    <row r="22" spans="1:8" ht="15" customHeight="1">
      <c r="A22" s="6" t="s">
        <v>33</v>
      </c>
      <c r="B22" s="4">
        <v>31</v>
      </c>
      <c r="C22" s="7"/>
      <c r="D22" s="7"/>
      <c r="E22" s="6"/>
      <c r="F22" s="4"/>
      <c r="G22" s="28"/>
      <c r="H22" s="28"/>
    </row>
    <row r="23" spans="1:9" ht="15" customHeight="1">
      <c r="A23" s="6" t="s">
        <v>34</v>
      </c>
      <c r="B23" s="4">
        <v>32</v>
      </c>
      <c r="C23" s="7"/>
      <c r="D23" s="7"/>
      <c r="E23" s="6" t="s">
        <v>35</v>
      </c>
      <c r="F23" s="4"/>
      <c r="G23" s="28"/>
      <c r="H23" s="28"/>
      <c r="I23" s="9"/>
    </row>
    <row r="24" spans="1:8" ht="15" customHeight="1">
      <c r="A24" s="6" t="s">
        <v>36</v>
      </c>
      <c r="B24" s="4">
        <v>33</v>
      </c>
      <c r="C24" s="7">
        <f>C22-C23</f>
        <v>0</v>
      </c>
      <c r="D24" s="7">
        <f>D22-D23</f>
        <v>0</v>
      </c>
      <c r="E24" s="6" t="s">
        <v>37</v>
      </c>
      <c r="F24" s="4">
        <v>91</v>
      </c>
      <c r="G24" s="28"/>
      <c r="H24" s="28"/>
    </row>
    <row r="25" spans="1:8" ht="15" customHeight="1">
      <c r="A25" s="6" t="s">
        <v>38</v>
      </c>
      <c r="B25" s="4">
        <v>34</v>
      </c>
      <c r="C25" s="7"/>
      <c r="D25" s="7"/>
      <c r="E25" s="6"/>
      <c r="F25" s="4"/>
      <c r="G25" s="28"/>
      <c r="H25" s="28"/>
    </row>
    <row r="26" spans="1:8" ht="15" customHeight="1">
      <c r="A26" s="6" t="s">
        <v>39</v>
      </c>
      <c r="B26" s="4">
        <v>35</v>
      </c>
      <c r="C26" s="7"/>
      <c r="D26" s="7"/>
      <c r="E26" s="6" t="s">
        <v>40</v>
      </c>
      <c r="F26" s="4">
        <v>100</v>
      </c>
      <c r="G26" s="27">
        <f>G24+G21+G15</f>
        <v>0</v>
      </c>
      <c r="H26" s="27">
        <f>H24+H21+H15</f>
        <v>763.74</v>
      </c>
    </row>
    <row r="27" spans="1:8" ht="15" customHeight="1">
      <c r="A27" s="6" t="s">
        <v>41</v>
      </c>
      <c r="B27" s="4">
        <v>38</v>
      </c>
      <c r="C27" s="7"/>
      <c r="D27" s="7"/>
      <c r="E27" s="6"/>
      <c r="F27" s="4"/>
      <c r="G27" s="28"/>
      <c r="H27" s="28"/>
    </row>
    <row r="28" spans="1:8" ht="15" customHeight="1">
      <c r="A28" s="6" t="s">
        <v>42</v>
      </c>
      <c r="B28" s="4">
        <v>40</v>
      </c>
      <c r="C28" s="7">
        <f>C24+C25+C26+C27</f>
        <v>0</v>
      </c>
      <c r="D28" s="7">
        <f>D24+D25+D26+D27</f>
        <v>0</v>
      </c>
      <c r="E28" s="6"/>
      <c r="F28" s="4"/>
      <c r="G28" s="29"/>
      <c r="H28" s="29"/>
    </row>
    <row r="29" spans="1:8" ht="15" customHeight="1">
      <c r="A29" s="6"/>
      <c r="B29" s="4"/>
      <c r="C29" s="7"/>
      <c r="D29" s="7"/>
      <c r="E29" s="6"/>
      <c r="F29" s="4"/>
      <c r="G29" s="29"/>
      <c r="H29" s="29"/>
    </row>
    <row r="30" spans="1:8" ht="15" customHeight="1">
      <c r="A30" s="6" t="s">
        <v>43</v>
      </c>
      <c r="B30" s="4"/>
      <c r="C30" s="7"/>
      <c r="D30" s="7"/>
      <c r="E30" s="6"/>
      <c r="F30" s="4"/>
      <c r="G30" s="29"/>
      <c r="H30" s="29"/>
    </row>
    <row r="31" spans="1:8" ht="15" customHeight="1">
      <c r="A31" s="6" t="s">
        <v>44</v>
      </c>
      <c r="B31" s="4">
        <v>41</v>
      </c>
      <c r="C31" s="7"/>
      <c r="D31" s="7"/>
      <c r="E31" s="6" t="s">
        <v>45</v>
      </c>
      <c r="F31" s="4"/>
      <c r="G31" s="29"/>
      <c r="H31" s="29"/>
    </row>
    <row r="32" spans="1:8" ht="15" customHeight="1">
      <c r="A32" s="6"/>
      <c r="B32" s="4"/>
      <c r="C32" s="7"/>
      <c r="D32" s="7"/>
      <c r="E32" s="6" t="s">
        <v>46</v>
      </c>
      <c r="F32" s="4">
        <v>101</v>
      </c>
      <c r="G32" s="7"/>
      <c r="H32" s="7">
        <f>30000+'业务活动表5月'!F31</f>
        <v>-41113.94</v>
      </c>
    </row>
    <row r="33" spans="1:8" ht="15" customHeight="1">
      <c r="A33" s="11" t="s">
        <v>47</v>
      </c>
      <c r="B33" s="4"/>
      <c r="C33" s="7"/>
      <c r="D33" s="7"/>
      <c r="E33" s="6" t="s">
        <v>48</v>
      </c>
      <c r="F33" s="4">
        <v>105</v>
      </c>
      <c r="G33" s="10"/>
      <c r="H33" s="10">
        <f>G33+'业务活动表5月'!G31</f>
        <v>110186.87</v>
      </c>
    </row>
    <row r="34" spans="1:8" ht="15" customHeight="1">
      <c r="A34" s="11" t="s">
        <v>49</v>
      </c>
      <c r="B34" s="4">
        <v>51</v>
      </c>
      <c r="C34" s="7"/>
      <c r="D34" s="7"/>
      <c r="E34" s="6" t="s">
        <v>50</v>
      </c>
      <c r="F34" s="4">
        <v>110</v>
      </c>
      <c r="G34" s="10">
        <f>SUM(G32:G33)</f>
        <v>0</v>
      </c>
      <c r="H34" s="10">
        <f>SUM(H32:H33)</f>
        <v>69072.93</v>
      </c>
    </row>
    <row r="35" spans="1:8" ht="15" customHeight="1">
      <c r="A35" s="6"/>
      <c r="B35" s="4"/>
      <c r="C35" s="7"/>
      <c r="D35" s="7"/>
      <c r="E35" s="6"/>
      <c r="F35" s="4"/>
      <c r="G35" s="8"/>
      <c r="H35" s="8"/>
    </row>
    <row r="36" spans="1:8" ht="15" customHeight="1">
      <c r="A36" s="4" t="s">
        <v>51</v>
      </c>
      <c r="B36" s="4">
        <v>60</v>
      </c>
      <c r="C36" s="7">
        <f>C34+C31+C28+C19+C14</f>
        <v>0</v>
      </c>
      <c r="D36" s="7">
        <f>D34+D31+D28+D19+D14</f>
        <v>69836.67</v>
      </c>
      <c r="E36" s="4" t="s">
        <v>52</v>
      </c>
      <c r="F36" s="4">
        <v>120</v>
      </c>
      <c r="G36" s="10">
        <f>G34+G26</f>
        <v>0</v>
      </c>
      <c r="H36" s="10">
        <f>H34+H26</f>
        <v>69836.67</v>
      </c>
    </row>
    <row r="38" spans="3:4" ht="14.25">
      <c r="C38" s="2">
        <f>C36-G36</f>
        <v>0</v>
      </c>
      <c r="D38" s="2">
        <f>D36-H36</f>
        <v>0</v>
      </c>
    </row>
  </sheetData>
  <sheetProtection/>
  <mergeCells count="2">
    <mergeCell ref="A1:H1"/>
    <mergeCell ref="A3:H3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scale="98" r:id="rId1"/>
  <rowBreaks count="1" manualBreakCount="1">
    <brk id="36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3">
      <selection activeCell="D18" sqref="C18:D18"/>
    </sheetView>
  </sheetViews>
  <sheetFormatPr defaultColWidth="9.00390625" defaultRowHeight="14.25"/>
  <cols>
    <col min="1" max="1" width="20.00390625" style="0" customWidth="1"/>
    <col min="2" max="2" width="5.125" style="0" customWidth="1"/>
    <col min="3" max="3" width="13.00390625" style="0" customWidth="1"/>
    <col min="4" max="4" width="12.625" style="0" customWidth="1"/>
    <col min="5" max="5" width="12.875" style="0" customWidth="1"/>
    <col min="6" max="6" width="12.25390625" style="0" customWidth="1"/>
    <col min="7" max="7" width="14.50390625" style="0" customWidth="1"/>
    <col min="8" max="8" width="13.50390625" style="0" customWidth="1"/>
    <col min="10" max="10" width="13.875" style="0" bestFit="1" customWidth="1"/>
    <col min="11" max="11" width="12.75390625" style="0" bestFit="1" customWidth="1"/>
  </cols>
  <sheetData>
    <row r="1" spans="1:8" ht="22.5" customHeight="1">
      <c r="A1" s="73" t="s">
        <v>53</v>
      </c>
      <c r="B1" s="73"/>
      <c r="C1" s="73"/>
      <c r="D1" s="73"/>
      <c r="E1" s="73"/>
      <c r="F1" s="73"/>
      <c r="G1" s="73"/>
      <c r="H1" s="73"/>
    </row>
    <row r="2" ht="14.25">
      <c r="H2" s="12" t="s">
        <v>54</v>
      </c>
    </row>
    <row r="3" spans="1:8" ht="14.25">
      <c r="A3" s="75" t="s">
        <v>142</v>
      </c>
      <c r="B3" s="75"/>
      <c r="C3" s="75"/>
      <c r="D3" s="75"/>
      <c r="E3" s="75"/>
      <c r="F3" s="75"/>
      <c r="G3" s="75"/>
      <c r="H3" s="75"/>
    </row>
    <row r="4" spans="1:8" ht="16.5" customHeight="1">
      <c r="A4" s="76" t="s">
        <v>55</v>
      </c>
      <c r="B4" s="76" t="s">
        <v>3</v>
      </c>
      <c r="C4" s="76" t="s">
        <v>56</v>
      </c>
      <c r="D4" s="76"/>
      <c r="E4" s="76"/>
      <c r="F4" s="76" t="s">
        <v>57</v>
      </c>
      <c r="G4" s="76"/>
      <c r="H4" s="76"/>
    </row>
    <row r="5" spans="1:8" ht="17.25" customHeight="1">
      <c r="A5" s="76"/>
      <c r="B5" s="76"/>
      <c r="C5" s="13" t="s">
        <v>58</v>
      </c>
      <c r="D5" s="13" t="s">
        <v>59</v>
      </c>
      <c r="E5" s="13" t="s">
        <v>60</v>
      </c>
      <c r="F5" s="13" t="s">
        <v>58</v>
      </c>
      <c r="G5" s="13" t="s">
        <v>59</v>
      </c>
      <c r="H5" s="13" t="s">
        <v>60</v>
      </c>
    </row>
    <row r="6" spans="1:8" ht="24.75" customHeight="1">
      <c r="A6" s="30" t="s">
        <v>61</v>
      </c>
      <c r="B6" s="30"/>
      <c r="C6" s="25"/>
      <c r="D6" s="25"/>
      <c r="E6" s="25"/>
      <c r="F6" s="25"/>
      <c r="G6" s="25"/>
      <c r="H6" s="25"/>
    </row>
    <row r="7" spans="1:8" ht="24.75" customHeight="1">
      <c r="A7" s="30" t="s">
        <v>121</v>
      </c>
      <c r="B7" s="13">
        <v>1</v>
      </c>
      <c r="C7" s="25">
        <f>SUM(C8:C13)</f>
        <v>7009.62</v>
      </c>
      <c r="D7" s="25"/>
      <c r="E7" s="25">
        <f aca="true" t="shared" si="0" ref="E7:E15">SUM(C7:D7)</f>
        <v>7009.62</v>
      </c>
      <c r="F7" s="25">
        <f>SUM(F8:F15)</f>
        <v>22009.62</v>
      </c>
      <c r="G7" s="25">
        <f>SUM(G8:G15)</f>
        <v>178640</v>
      </c>
      <c r="H7" s="25">
        <f>SUM(H8:H15)</f>
        <v>200649.62</v>
      </c>
    </row>
    <row r="8" spans="1:8" ht="24.75" customHeight="1">
      <c r="A8" s="30" t="s">
        <v>95</v>
      </c>
      <c r="B8" s="13">
        <v>2</v>
      </c>
      <c r="C8" s="25"/>
      <c r="D8" s="25"/>
      <c r="E8" s="25">
        <f t="shared" si="0"/>
        <v>0</v>
      </c>
      <c r="F8" s="25"/>
      <c r="G8" s="25">
        <v>178640</v>
      </c>
      <c r="H8" s="25">
        <f aca="true" t="shared" si="1" ref="H8:H15">SUM(F8:G8)</f>
        <v>178640</v>
      </c>
    </row>
    <row r="9" spans="1:8" ht="24.75" customHeight="1">
      <c r="A9" s="30" t="s">
        <v>114</v>
      </c>
      <c r="B9" s="13">
        <v>3</v>
      </c>
      <c r="C9" s="25">
        <v>5000</v>
      </c>
      <c r="D9" s="25"/>
      <c r="E9" s="25">
        <f t="shared" si="0"/>
        <v>5000</v>
      </c>
      <c r="F9" s="25">
        <v>20000</v>
      </c>
      <c r="G9" s="25"/>
      <c r="H9" s="25">
        <f t="shared" si="1"/>
        <v>20000</v>
      </c>
    </row>
    <row r="10" spans="1:8" ht="24.75" customHeight="1">
      <c r="A10" s="30" t="s">
        <v>141</v>
      </c>
      <c r="B10" s="13">
        <v>4</v>
      </c>
      <c r="C10" s="25">
        <v>2009.62</v>
      </c>
      <c r="D10" s="25"/>
      <c r="E10" s="25">
        <f t="shared" si="0"/>
        <v>2009.62</v>
      </c>
      <c r="F10" s="25">
        <v>2009.62</v>
      </c>
      <c r="G10" s="25"/>
      <c r="H10" s="25">
        <f t="shared" si="1"/>
        <v>2009.62</v>
      </c>
    </row>
    <row r="11" spans="1:8" ht="24.75" customHeight="1">
      <c r="A11" s="30"/>
      <c r="B11" s="13">
        <v>5</v>
      </c>
      <c r="C11" s="25"/>
      <c r="D11" s="25"/>
      <c r="E11" s="25">
        <f t="shared" si="0"/>
        <v>0</v>
      </c>
      <c r="F11" s="25"/>
      <c r="G11" s="25"/>
      <c r="H11" s="25">
        <f t="shared" si="1"/>
        <v>0</v>
      </c>
    </row>
    <row r="12" spans="1:8" ht="24.75" customHeight="1">
      <c r="A12" s="30"/>
      <c r="B12" s="13">
        <v>6</v>
      </c>
      <c r="C12" s="25"/>
      <c r="D12" s="25"/>
      <c r="E12" s="25">
        <f t="shared" si="0"/>
        <v>0</v>
      </c>
      <c r="F12" s="25"/>
      <c r="G12" s="25"/>
      <c r="H12" s="25">
        <f t="shared" si="1"/>
        <v>0</v>
      </c>
    </row>
    <row r="13" spans="1:8" ht="24.75" customHeight="1">
      <c r="A13" s="30"/>
      <c r="B13" s="13"/>
      <c r="C13" s="25"/>
      <c r="D13" s="25"/>
      <c r="E13" s="25">
        <f t="shared" si="0"/>
        <v>0</v>
      </c>
      <c r="F13" s="25"/>
      <c r="G13" s="25"/>
      <c r="H13" s="25">
        <f t="shared" si="1"/>
        <v>0</v>
      </c>
    </row>
    <row r="14" spans="1:8" ht="39.75" customHeight="1">
      <c r="A14" s="30"/>
      <c r="B14" s="13"/>
      <c r="C14" s="25"/>
      <c r="D14" s="25"/>
      <c r="E14" s="25">
        <f t="shared" si="0"/>
        <v>0</v>
      </c>
      <c r="F14" s="25"/>
      <c r="G14" s="25"/>
      <c r="H14" s="25">
        <f t="shared" si="1"/>
        <v>0</v>
      </c>
    </row>
    <row r="15" spans="1:8" ht="24.75" customHeight="1">
      <c r="A15" s="30" t="s">
        <v>62</v>
      </c>
      <c r="B15" s="13">
        <v>9</v>
      </c>
      <c r="C15" s="25"/>
      <c r="D15" s="25"/>
      <c r="E15" s="25">
        <f t="shared" si="0"/>
        <v>0</v>
      </c>
      <c r="F15" s="25"/>
      <c r="G15" s="25"/>
      <c r="H15" s="25">
        <f t="shared" si="1"/>
        <v>0</v>
      </c>
    </row>
    <row r="16" spans="1:8" ht="24.75" customHeight="1">
      <c r="A16" s="13" t="s">
        <v>63</v>
      </c>
      <c r="B16" s="13">
        <v>11</v>
      </c>
      <c r="C16" s="25">
        <f aca="true" t="shared" si="2" ref="C16:H16">C7+C15</f>
        <v>7009.62</v>
      </c>
      <c r="D16" s="25">
        <f t="shared" si="2"/>
        <v>0</v>
      </c>
      <c r="E16" s="25">
        <f t="shared" si="2"/>
        <v>7009.62</v>
      </c>
      <c r="F16" s="25">
        <f t="shared" si="2"/>
        <v>22009.62</v>
      </c>
      <c r="G16" s="25">
        <f t="shared" si="2"/>
        <v>178640</v>
      </c>
      <c r="H16" s="25">
        <f t="shared" si="2"/>
        <v>200649.62</v>
      </c>
    </row>
    <row r="17" spans="1:8" ht="24.75" customHeight="1">
      <c r="A17" s="30" t="s">
        <v>64</v>
      </c>
      <c r="B17" s="13"/>
      <c r="C17" s="25"/>
      <c r="D17" s="25"/>
      <c r="E17" s="25">
        <f aca="true" t="shared" si="3" ref="E17:E28">SUM(C17:D17)</f>
        <v>0</v>
      </c>
      <c r="F17" s="25"/>
      <c r="G17" s="25"/>
      <c r="H17" s="25">
        <f>SUM(F17:G17)</f>
        <v>0</v>
      </c>
    </row>
    <row r="18" spans="1:8" ht="24.75" customHeight="1">
      <c r="A18" s="30" t="s">
        <v>65</v>
      </c>
      <c r="B18" s="13">
        <v>12</v>
      </c>
      <c r="C18" s="25">
        <f>SUM(C19:C25)</f>
        <v>3100</v>
      </c>
      <c r="D18" s="25">
        <f>SUM(D19:D25)</f>
        <v>15279.36</v>
      </c>
      <c r="E18" s="25">
        <f t="shared" si="3"/>
        <v>18379.36</v>
      </c>
      <c r="F18" s="25">
        <f>SUM(F19:F25)</f>
        <v>11910</v>
      </c>
      <c r="G18" s="25">
        <f>SUM(G19:G25)</f>
        <v>68453.13</v>
      </c>
      <c r="H18" s="25">
        <f>SUM(H19:H25)</f>
        <v>80363.13</v>
      </c>
    </row>
    <row r="19" spans="1:8" ht="24.75" customHeight="1">
      <c r="A19" s="30" t="s">
        <v>95</v>
      </c>
      <c r="B19" s="13">
        <v>13</v>
      </c>
      <c r="C19" s="25"/>
      <c r="D19" s="25">
        <v>15279.36</v>
      </c>
      <c r="E19" s="25">
        <f t="shared" si="3"/>
        <v>15279.36</v>
      </c>
      <c r="F19" s="25"/>
      <c r="G19" s="25">
        <v>68453.13</v>
      </c>
      <c r="H19" s="25">
        <f aca="true" t="shared" si="4" ref="H19:H28">SUM(F19:G19)</f>
        <v>68453.13</v>
      </c>
    </row>
    <row r="20" spans="1:8" ht="24.75" customHeight="1">
      <c r="A20" s="30" t="s">
        <v>150</v>
      </c>
      <c r="B20" s="13">
        <v>14</v>
      </c>
      <c r="C20" s="25">
        <v>3100</v>
      </c>
      <c r="D20" s="25"/>
      <c r="E20" s="25">
        <f t="shared" si="3"/>
        <v>3100</v>
      </c>
      <c r="F20" s="25">
        <v>11910</v>
      </c>
      <c r="G20" s="25"/>
      <c r="H20" s="25">
        <f t="shared" si="4"/>
        <v>11910</v>
      </c>
    </row>
    <row r="21" spans="1:8" ht="24.75" customHeight="1">
      <c r="A21" s="30"/>
      <c r="B21" s="13">
        <v>15</v>
      </c>
      <c r="C21" s="25"/>
      <c r="D21" s="25"/>
      <c r="E21" s="25">
        <f t="shared" si="3"/>
        <v>0</v>
      </c>
      <c r="F21" s="25"/>
      <c r="G21" s="25"/>
      <c r="H21" s="25">
        <f t="shared" si="4"/>
        <v>0</v>
      </c>
    </row>
    <row r="22" spans="1:8" ht="24.75" customHeight="1">
      <c r="A22" s="30"/>
      <c r="B22" s="13">
        <v>16</v>
      </c>
      <c r="C22" s="25"/>
      <c r="D22" s="25"/>
      <c r="E22" s="25">
        <f t="shared" si="3"/>
        <v>0</v>
      </c>
      <c r="F22" s="25"/>
      <c r="G22" s="25"/>
      <c r="H22" s="25">
        <f t="shared" si="4"/>
        <v>0</v>
      </c>
    </row>
    <row r="23" spans="1:8" ht="24.75" customHeight="1">
      <c r="A23" s="30"/>
      <c r="B23" s="13"/>
      <c r="C23" s="25"/>
      <c r="D23" s="25"/>
      <c r="E23" s="25">
        <f t="shared" si="3"/>
        <v>0</v>
      </c>
      <c r="F23" s="25"/>
      <c r="G23" s="25"/>
      <c r="H23" s="25">
        <f t="shared" si="4"/>
        <v>0</v>
      </c>
    </row>
    <row r="24" spans="1:8" ht="24.75" customHeight="1">
      <c r="A24" s="30"/>
      <c r="B24" s="13"/>
      <c r="C24" s="25"/>
      <c r="D24" s="25"/>
      <c r="E24" s="25">
        <f t="shared" si="3"/>
        <v>0</v>
      </c>
      <c r="F24" s="25"/>
      <c r="G24" s="25"/>
      <c r="H24" s="25">
        <f t="shared" si="4"/>
        <v>0</v>
      </c>
    </row>
    <row r="25" spans="1:8" ht="39.75" customHeight="1">
      <c r="A25" s="30"/>
      <c r="B25" s="13"/>
      <c r="C25" s="25"/>
      <c r="D25" s="25"/>
      <c r="E25" s="25">
        <f t="shared" si="3"/>
        <v>0</v>
      </c>
      <c r="F25" s="25"/>
      <c r="G25" s="25"/>
      <c r="H25" s="25">
        <f t="shared" si="4"/>
        <v>0</v>
      </c>
    </row>
    <row r="26" spans="1:8" ht="24.75" customHeight="1">
      <c r="A26" s="30" t="s">
        <v>66</v>
      </c>
      <c r="B26" s="13">
        <v>21</v>
      </c>
      <c r="C26" s="25">
        <v>13015.56</v>
      </c>
      <c r="D26" s="25"/>
      <c r="E26" s="25">
        <f t="shared" si="3"/>
        <v>13015.56</v>
      </c>
      <c r="F26" s="25">
        <v>80167.06</v>
      </c>
      <c r="G26" s="25"/>
      <c r="H26" s="25">
        <f t="shared" si="4"/>
        <v>80167.06</v>
      </c>
    </row>
    <row r="27" spans="1:10" ht="24.75" customHeight="1">
      <c r="A27" s="30" t="s">
        <v>67</v>
      </c>
      <c r="B27" s="13">
        <v>24</v>
      </c>
      <c r="C27" s="25"/>
      <c r="D27" s="25"/>
      <c r="E27" s="25">
        <f t="shared" si="3"/>
        <v>0</v>
      </c>
      <c r="F27" s="25"/>
      <c r="G27" s="25"/>
      <c r="H27" s="25">
        <f t="shared" si="4"/>
        <v>0</v>
      </c>
      <c r="J27" s="9"/>
    </row>
    <row r="28" spans="1:11" ht="24.75" customHeight="1">
      <c r="A28" s="30" t="s">
        <v>68</v>
      </c>
      <c r="B28" s="13">
        <v>28</v>
      </c>
      <c r="C28" s="25">
        <v>71</v>
      </c>
      <c r="D28" s="25"/>
      <c r="E28" s="25">
        <f t="shared" si="3"/>
        <v>71</v>
      </c>
      <c r="F28" s="25">
        <v>1046.5</v>
      </c>
      <c r="G28" s="25"/>
      <c r="H28" s="25">
        <f t="shared" si="4"/>
        <v>1046.5</v>
      </c>
      <c r="K28" s="9"/>
    </row>
    <row r="29" spans="1:8" ht="24.75" customHeight="1">
      <c r="A29" s="13" t="s">
        <v>69</v>
      </c>
      <c r="B29" s="13">
        <v>35</v>
      </c>
      <c r="C29" s="25">
        <f>C18++C26+C27+C28</f>
        <v>16186.56</v>
      </c>
      <c r="D29" s="25">
        <f>D18++D26+D27+D28</f>
        <v>15279.36</v>
      </c>
      <c r="E29" s="25">
        <f>E18+E26+E27+E28</f>
        <v>31465.92</v>
      </c>
      <c r="F29" s="25">
        <f>F18++F26+F27+F28</f>
        <v>93123.56</v>
      </c>
      <c r="G29" s="25">
        <f>G18++G26+G27+G28</f>
        <v>68453.13</v>
      </c>
      <c r="H29" s="25">
        <f>H18++H26+H27+H28</f>
        <v>161576.69</v>
      </c>
    </row>
    <row r="30" spans="1:11" ht="47.25" customHeight="1">
      <c r="A30" s="30" t="s">
        <v>70</v>
      </c>
      <c r="B30" s="13">
        <v>40</v>
      </c>
      <c r="C30" s="24"/>
      <c r="D30" s="24"/>
      <c r="E30" s="24"/>
      <c r="F30" s="24"/>
      <c r="G30" s="24"/>
      <c r="H30" s="24"/>
      <c r="J30" s="9"/>
      <c r="K30" s="9"/>
    </row>
    <row r="31" spans="1:8" ht="71.25" customHeight="1">
      <c r="A31" s="30" t="s">
        <v>71</v>
      </c>
      <c r="B31" s="13">
        <v>45</v>
      </c>
      <c r="C31" s="25">
        <f aca="true" t="shared" si="5" ref="C31:H31">C16-C29</f>
        <v>-9176.939999999999</v>
      </c>
      <c r="D31" s="25">
        <f t="shared" si="5"/>
        <v>-15279.36</v>
      </c>
      <c r="E31" s="25">
        <f t="shared" si="5"/>
        <v>-24456.3</v>
      </c>
      <c r="F31" s="25">
        <f t="shared" si="5"/>
        <v>-71113.94</v>
      </c>
      <c r="G31" s="25">
        <f t="shared" si="5"/>
        <v>110186.87</v>
      </c>
      <c r="H31" s="25">
        <f t="shared" si="5"/>
        <v>39072.92999999999</v>
      </c>
    </row>
  </sheetData>
  <sheetProtection/>
  <mergeCells count="6">
    <mergeCell ref="A1:H1"/>
    <mergeCell ref="A3:H3"/>
    <mergeCell ref="A4:A5"/>
    <mergeCell ref="B4:B5"/>
    <mergeCell ref="C4:E4"/>
    <mergeCell ref="F4:H4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7">
      <selection activeCell="E12" sqref="E12:F13"/>
    </sheetView>
  </sheetViews>
  <sheetFormatPr defaultColWidth="9.00390625" defaultRowHeight="15" customHeight="1"/>
  <cols>
    <col min="1" max="1" width="22.375" style="14" customWidth="1"/>
    <col min="2" max="6" width="10.625" style="14" customWidth="1"/>
    <col min="7" max="13" width="10.625" style="14" hidden="1" customWidth="1"/>
    <col min="14" max="14" width="10.625" style="14" customWidth="1"/>
    <col min="15" max="16" width="9.25390625" style="14" bestFit="1" customWidth="1"/>
    <col min="17" max="16384" width="9.00390625" style="14" customWidth="1"/>
  </cols>
  <sheetData>
    <row r="1" spans="1:14" ht="28.5" customHeight="1">
      <c r="A1" s="77" t="s">
        <v>136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 customHeight="1">
      <c r="A2" s="15" t="s">
        <v>137</v>
      </c>
      <c r="B2" s="16">
        <v>41275</v>
      </c>
      <c r="C2" s="16">
        <v>41306</v>
      </c>
      <c r="D2" s="16">
        <v>41334</v>
      </c>
      <c r="E2" s="16">
        <v>41365</v>
      </c>
      <c r="F2" s="16">
        <v>41395</v>
      </c>
      <c r="G2" s="16">
        <v>41426</v>
      </c>
      <c r="H2" s="16">
        <v>41456</v>
      </c>
      <c r="I2" s="16">
        <v>41487</v>
      </c>
      <c r="J2" s="16">
        <v>41518</v>
      </c>
      <c r="K2" s="16">
        <v>41548</v>
      </c>
      <c r="L2" s="16">
        <v>41579</v>
      </c>
      <c r="M2" s="16">
        <v>41609</v>
      </c>
      <c r="N2" s="17" t="s">
        <v>138</v>
      </c>
    </row>
    <row r="3" spans="1:14" ht="15" customHeight="1">
      <c r="A3" s="15" t="s">
        <v>96</v>
      </c>
      <c r="B3" s="19">
        <v>35728</v>
      </c>
      <c r="C3" s="19">
        <v>142912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>
        <f>SUM(B3:M3)</f>
        <v>178640</v>
      </c>
    </row>
    <row r="4" spans="1:15" ht="15" customHeight="1">
      <c r="A4" s="15" t="s">
        <v>139</v>
      </c>
      <c r="B4" s="19">
        <f aca="true" t="shared" si="0" ref="B4:N4">SUM(B3:B3)</f>
        <v>35728</v>
      </c>
      <c r="C4" s="19">
        <f t="shared" si="0"/>
        <v>142912</v>
      </c>
      <c r="D4" s="19">
        <f t="shared" si="0"/>
        <v>0</v>
      </c>
      <c r="E4" s="19">
        <f t="shared" si="0"/>
        <v>0</v>
      </c>
      <c r="F4" s="19">
        <f t="shared" si="0"/>
        <v>0</v>
      </c>
      <c r="G4" s="19">
        <f t="shared" si="0"/>
        <v>0</v>
      </c>
      <c r="H4" s="19">
        <f t="shared" si="0"/>
        <v>0</v>
      </c>
      <c r="I4" s="19">
        <f t="shared" si="0"/>
        <v>0</v>
      </c>
      <c r="J4" s="19">
        <f t="shared" si="0"/>
        <v>0</v>
      </c>
      <c r="K4" s="19">
        <f t="shared" si="0"/>
        <v>0</v>
      </c>
      <c r="L4" s="19">
        <f t="shared" si="0"/>
        <v>0</v>
      </c>
      <c r="M4" s="19">
        <f t="shared" si="0"/>
        <v>0</v>
      </c>
      <c r="N4" s="19">
        <f t="shared" si="0"/>
        <v>178640</v>
      </c>
      <c r="O4" s="21"/>
    </row>
    <row r="7" spans="1:14" ht="28.5" customHeight="1">
      <c r="A7" s="77" t="s">
        <v>140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ht="15" customHeight="1">
      <c r="A8" s="17" t="s">
        <v>137</v>
      </c>
      <c r="B8" s="16">
        <v>41275</v>
      </c>
      <c r="C8" s="16">
        <v>41306</v>
      </c>
      <c r="D8" s="16">
        <v>41334</v>
      </c>
      <c r="E8" s="16">
        <v>41365</v>
      </c>
      <c r="F8" s="16">
        <v>41395</v>
      </c>
      <c r="G8" s="16">
        <v>41426</v>
      </c>
      <c r="H8" s="16">
        <v>41456</v>
      </c>
      <c r="I8" s="16">
        <v>41487</v>
      </c>
      <c r="J8" s="16">
        <v>41518</v>
      </c>
      <c r="K8" s="16">
        <v>41548</v>
      </c>
      <c r="L8" s="16">
        <v>41579</v>
      </c>
      <c r="M8" s="16">
        <v>41609</v>
      </c>
      <c r="N8" s="17" t="s">
        <v>138</v>
      </c>
    </row>
    <row r="9" spans="1:15" ht="15" customHeight="1">
      <c r="A9" s="22" t="s">
        <v>97</v>
      </c>
      <c r="B9" s="23">
        <f aca="true" t="shared" si="1" ref="B9:M9">B10+B21</f>
        <v>25301.35</v>
      </c>
      <c r="C9" s="23">
        <f t="shared" si="1"/>
        <v>2000</v>
      </c>
      <c r="D9" s="23">
        <f t="shared" si="1"/>
        <v>16903.42</v>
      </c>
      <c r="E9" s="23">
        <f t="shared" si="1"/>
        <v>8969</v>
      </c>
      <c r="F9" s="23">
        <f t="shared" si="1"/>
        <v>15279.36</v>
      </c>
      <c r="G9" s="23">
        <f t="shared" si="1"/>
        <v>0</v>
      </c>
      <c r="H9" s="23">
        <f t="shared" si="1"/>
        <v>0</v>
      </c>
      <c r="I9" s="23">
        <f t="shared" si="1"/>
        <v>0</v>
      </c>
      <c r="J9" s="23">
        <f t="shared" si="1"/>
        <v>0</v>
      </c>
      <c r="K9" s="23">
        <f t="shared" si="1"/>
        <v>0</v>
      </c>
      <c r="L9" s="23">
        <f t="shared" si="1"/>
        <v>0</v>
      </c>
      <c r="M9" s="23">
        <f t="shared" si="1"/>
        <v>0</v>
      </c>
      <c r="N9" s="23">
        <f>SUM(B9:M9)</f>
        <v>68453.13</v>
      </c>
      <c r="O9" s="21"/>
    </row>
    <row r="10" spans="1:14" ht="15" customHeight="1">
      <c r="A10" s="18" t="s">
        <v>98</v>
      </c>
      <c r="B10" s="19">
        <f aca="true" t="shared" si="2" ref="B10:M10">B14+B17+B11+B20</f>
        <v>3896</v>
      </c>
      <c r="C10" s="19">
        <f t="shared" si="2"/>
        <v>2000</v>
      </c>
      <c r="D10" s="19">
        <f t="shared" si="2"/>
        <v>16903.42</v>
      </c>
      <c r="E10" s="19">
        <f t="shared" si="2"/>
        <v>8969</v>
      </c>
      <c r="F10" s="19">
        <f t="shared" si="2"/>
        <v>15279.36</v>
      </c>
      <c r="G10" s="19">
        <f t="shared" si="2"/>
        <v>0</v>
      </c>
      <c r="H10" s="19">
        <f t="shared" si="2"/>
        <v>0</v>
      </c>
      <c r="I10" s="19">
        <f t="shared" si="2"/>
        <v>0</v>
      </c>
      <c r="J10" s="19">
        <f t="shared" si="2"/>
        <v>0</v>
      </c>
      <c r="K10" s="19">
        <f t="shared" si="2"/>
        <v>0</v>
      </c>
      <c r="L10" s="19">
        <f t="shared" si="2"/>
        <v>0</v>
      </c>
      <c r="M10" s="19">
        <f t="shared" si="2"/>
        <v>0</v>
      </c>
      <c r="N10" s="19"/>
    </row>
    <row r="11" spans="1:14" ht="15" customHeight="1">
      <c r="A11" s="18" t="s">
        <v>99</v>
      </c>
      <c r="B11" s="19">
        <f>SUM(B12:B13)</f>
        <v>569</v>
      </c>
      <c r="C11" s="19">
        <f>SUM(C12:C13)</f>
        <v>0</v>
      </c>
      <c r="D11" s="19">
        <f>SUM(D12:D13)</f>
        <v>0</v>
      </c>
      <c r="E11" s="19">
        <f>SUM(E12:E13)</f>
        <v>8800</v>
      </c>
      <c r="F11" s="19">
        <f>SUM(F12:F13)</f>
        <v>9681</v>
      </c>
      <c r="G11" s="19">
        <f aca="true" t="shared" si="3" ref="G11:M11">SUM(G12)</f>
        <v>0</v>
      </c>
      <c r="H11" s="19">
        <f t="shared" si="3"/>
        <v>0</v>
      </c>
      <c r="I11" s="19">
        <f t="shared" si="3"/>
        <v>0</v>
      </c>
      <c r="J11" s="19">
        <f t="shared" si="3"/>
        <v>0</v>
      </c>
      <c r="K11" s="19">
        <f t="shared" si="3"/>
        <v>0</v>
      </c>
      <c r="L11" s="19">
        <f t="shared" si="3"/>
        <v>0</v>
      </c>
      <c r="M11" s="19">
        <f t="shared" si="3"/>
        <v>0</v>
      </c>
      <c r="N11" s="19"/>
    </row>
    <row r="12" spans="1:14" ht="15" customHeight="1">
      <c r="A12" s="18" t="s">
        <v>100</v>
      </c>
      <c r="B12" s="19">
        <v>569</v>
      </c>
      <c r="C12" s="19"/>
      <c r="D12" s="19"/>
      <c r="E12" s="19">
        <v>4000</v>
      </c>
      <c r="F12" s="19">
        <v>4000</v>
      </c>
      <c r="G12" s="19"/>
      <c r="H12" s="19"/>
      <c r="I12" s="19"/>
      <c r="J12" s="19"/>
      <c r="K12" s="19"/>
      <c r="L12" s="19"/>
      <c r="M12" s="19"/>
      <c r="N12" s="19"/>
    </row>
    <row r="13" spans="1:14" ht="15" customHeight="1">
      <c r="A13" s="18" t="s">
        <v>130</v>
      </c>
      <c r="B13" s="19"/>
      <c r="C13" s="19"/>
      <c r="D13" s="19"/>
      <c r="E13" s="19">
        <v>4800</v>
      </c>
      <c r="F13" s="19">
        <v>5681</v>
      </c>
      <c r="G13" s="19"/>
      <c r="H13" s="19"/>
      <c r="I13" s="19"/>
      <c r="J13" s="19"/>
      <c r="K13" s="19"/>
      <c r="L13" s="19"/>
      <c r="M13" s="19"/>
      <c r="N13" s="19"/>
    </row>
    <row r="14" spans="1:14" ht="15" customHeight="1">
      <c r="A14" s="18" t="s">
        <v>101</v>
      </c>
      <c r="B14" s="19">
        <f aca="true" t="shared" si="4" ref="B14:M14">SUM(B15:B16)</f>
        <v>0</v>
      </c>
      <c r="C14" s="19">
        <f t="shared" si="4"/>
        <v>0</v>
      </c>
      <c r="D14" s="19">
        <f t="shared" si="4"/>
        <v>2000</v>
      </c>
      <c r="E14" s="19">
        <f t="shared" si="4"/>
        <v>0</v>
      </c>
      <c r="F14" s="19">
        <f t="shared" si="4"/>
        <v>0</v>
      </c>
      <c r="G14" s="19">
        <f t="shared" si="4"/>
        <v>0</v>
      </c>
      <c r="H14" s="19">
        <f t="shared" si="4"/>
        <v>0</v>
      </c>
      <c r="I14" s="19">
        <f t="shared" si="4"/>
        <v>0</v>
      </c>
      <c r="J14" s="19">
        <f t="shared" si="4"/>
        <v>0</v>
      </c>
      <c r="K14" s="19">
        <f t="shared" si="4"/>
        <v>0</v>
      </c>
      <c r="L14" s="19">
        <f t="shared" si="4"/>
        <v>0</v>
      </c>
      <c r="M14" s="19">
        <f t="shared" si="4"/>
        <v>0</v>
      </c>
      <c r="N14" s="19"/>
    </row>
    <row r="15" spans="1:14" ht="15" customHeight="1">
      <c r="A15" s="18" t="s">
        <v>115</v>
      </c>
      <c r="B15" s="19"/>
      <c r="C15" s="19"/>
      <c r="D15" s="19">
        <v>2000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ht="15" customHeight="1">
      <c r="A16" s="18" t="s">
        <v>102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15" customHeight="1">
      <c r="A17" s="18" t="s">
        <v>103</v>
      </c>
      <c r="B17" s="19">
        <f aca="true" t="shared" si="5" ref="B17:M17">SUM(B18:B19)</f>
        <v>3327</v>
      </c>
      <c r="C17" s="19">
        <f t="shared" si="5"/>
        <v>2000</v>
      </c>
      <c r="D17" s="19">
        <f t="shared" si="5"/>
        <v>5003.42</v>
      </c>
      <c r="E17" s="19">
        <f>SUM(E18:E19)</f>
        <v>0</v>
      </c>
      <c r="F17" s="19">
        <f>SUM(F18:F19)</f>
        <v>5598.36</v>
      </c>
      <c r="G17" s="19">
        <f t="shared" si="5"/>
        <v>0</v>
      </c>
      <c r="H17" s="19">
        <f t="shared" si="5"/>
        <v>0</v>
      </c>
      <c r="I17" s="19">
        <f t="shared" si="5"/>
        <v>0</v>
      </c>
      <c r="J17" s="19">
        <f t="shared" si="5"/>
        <v>0</v>
      </c>
      <c r="K17" s="19">
        <f t="shared" si="5"/>
        <v>0</v>
      </c>
      <c r="L17" s="19">
        <f t="shared" si="5"/>
        <v>0</v>
      </c>
      <c r="M17" s="19">
        <f t="shared" si="5"/>
        <v>0</v>
      </c>
      <c r="N17" s="19"/>
    </row>
    <row r="18" spans="1:14" ht="15" customHeight="1">
      <c r="A18" s="18" t="s">
        <v>104</v>
      </c>
      <c r="B18" s="19">
        <v>1327</v>
      </c>
      <c r="C18" s="19">
        <v>0</v>
      </c>
      <c r="D18" s="19"/>
      <c r="E18" s="19"/>
      <c r="F18" s="19">
        <v>825</v>
      </c>
      <c r="G18" s="19"/>
      <c r="H18" s="19"/>
      <c r="I18" s="19"/>
      <c r="J18" s="19"/>
      <c r="K18" s="19"/>
      <c r="L18" s="19"/>
      <c r="M18" s="19"/>
      <c r="N18" s="19"/>
    </row>
    <row r="19" spans="1:14" ht="15" customHeight="1">
      <c r="A19" s="18" t="s">
        <v>109</v>
      </c>
      <c r="B19" s="19">
        <v>2000</v>
      </c>
      <c r="C19" s="19">
        <v>2000</v>
      </c>
      <c r="D19" s="19">
        <v>5003.42</v>
      </c>
      <c r="E19" s="19"/>
      <c r="F19" s="19">
        <v>4773.36</v>
      </c>
      <c r="G19" s="19"/>
      <c r="H19" s="19"/>
      <c r="I19" s="19"/>
      <c r="J19" s="19"/>
      <c r="K19" s="19"/>
      <c r="L19" s="19"/>
      <c r="M19" s="19"/>
      <c r="N19" s="19"/>
    </row>
    <row r="20" spans="1:14" ht="15" customHeight="1">
      <c r="A20" s="18" t="s">
        <v>106</v>
      </c>
      <c r="B20" s="19"/>
      <c r="C20" s="19"/>
      <c r="D20" s="19">
        <v>9900</v>
      </c>
      <c r="E20" s="19">
        <v>169</v>
      </c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5" customHeight="1">
      <c r="A21" s="18" t="s">
        <v>105</v>
      </c>
      <c r="B21" s="19">
        <f aca="true" t="shared" si="6" ref="B21:M21">B22</f>
        <v>21405.35</v>
      </c>
      <c r="C21" s="19">
        <f t="shared" si="6"/>
        <v>0</v>
      </c>
      <c r="D21" s="19">
        <f t="shared" si="6"/>
        <v>0</v>
      </c>
      <c r="E21" s="19">
        <f t="shared" si="6"/>
        <v>0</v>
      </c>
      <c r="F21" s="19">
        <f t="shared" si="6"/>
        <v>0</v>
      </c>
      <c r="G21" s="19">
        <f t="shared" si="6"/>
        <v>0</v>
      </c>
      <c r="H21" s="19">
        <f t="shared" si="6"/>
        <v>0</v>
      </c>
      <c r="I21" s="19">
        <f t="shared" si="6"/>
        <v>0</v>
      </c>
      <c r="J21" s="19">
        <f t="shared" si="6"/>
        <v>0</v>
      </c>
      <c r="K21" s="19">
        <f t="shared" si="6"/>
        <v>0</v>
      </c>
      <c r="L21" s="19">
        <f t="shared" si="6"/>
        <v>0</v>
      </c>
      <c r="M21" s="19">
        <f t="shared" si="6"/>
        <v>0</v>
      </c>
      <c r="N21" s="19"/>
    </row>
    <row r="22" spans="1:14" ht="15" customHeight="1">
      <c r="A22" s="18" t="s">
        <v>106</v>
      </c>
      <c r="B22" s="19">
        <v>21405.35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5" customHeight="1">
      <c r="A23" s="22" t="s">
        <v>150</v>
      </c>
      <c r="B23" s="23"/>
      <c r="C23" s="23"/>
      <c r="D23" s="23">
        <v>5810</v>
      </c>
      <c r="E23" s="23">
        <v>3000</v>
      </c>
      <c r="F23" s="23">
        <v>3100</v>
      </c>
      <c r="G23" s="23"/>
      <c r="H23" s="23"/>
      <c r="I23" s="23"/>
      <c r="J23" s="23"/>
      <c r="K23" s="23"/>
      <c r="L23" s="23"/>
      <c r="M23" s="23"/>
      <c r="N23" s="23">
        <f>SUM(B23:F23)</f>
        <v>11910</v>
      </c>
    </row>
    <row r="24" spans="1:14" ht="15" customHeight="1">
      <c r="A24" s="18" t="s">
        <v>151</v>
      </c>
      <c r="B24" s="19"/>
      <c r="C24" s="19"/>
      <c r="D24" s="19">
        <v>5810</v>
      </c>
      <c r="E24" s="19">
        <v>3000</v>
      </c>
      <c r="F24" s="19">
        <v>3100</v>
      </c>
      <c r="G24" s="19"/>
      <c r="H24" s="19"/>
      <c r="I24" s="19"/>
      <c r="J24" s="19"/>
      <c r="K24" s="19"/>
      <c r="L24" s="19"/>
      <c r="M24" s="19"/>
      <c r="N24" s="19"/>
    </row>
    <row r="25" spans="1:14" ht="15" customHeight="1">
      <c r="A25" s="15" t="s">
        <v>139</v>
      </c>
      <c r="B25" s="20">
        <f>B9</f>
        <v>25301.35</v>
      </c>
      <c r="C25" s="20">
        <f>C9</f>
        <v>2000</v>
      </c>
      <c r="D25" s="20">
        <f>D9+D23</f>
        <v>22713.42</v>
      </c>
      <c r="E25" s="20">
        <f>E9+E23</f>
        <v>11969</v>
      </c>
      <c r="F25" s="20">
        <f>F9+F23</f>
        <v>18379.36</v>
      </c>
      <c r="G25" s="20">
        <f aca="true" t="shared" si="7" ref="G25:N25">G9+G23</f>
        <v>0</v>
      </c>
      <c r="H25" s="20">
        <f t="shared" si="7"/>
        <v>0</v>
      </c>
      <c r="I25" s="20">
        <f t="shared" si="7"/>
        <v>0</v>
      </c>
      <c r="J25" s="20">
        <f t="shared" si="7"/>
        <v>0</v>
      </c>
      <c r="K25" s="20">
        <f t="shared" si="7"/>
        <v>0</v>
      </c>
      <c r="L25" s="20">
        <f t="shared" si="7"/>
        <v>0</v>
      </c>
      <c r="M25" s="20">
        <f t="shared" si="7"/>
        <v>0</v>
      </c>
      <c r="N25" s="20">
        <f t="shared" si="7"/>
        <v>80363.13</v>
      </c>
    </row>
    <row r="26" spans="12:14" ht="15" customHeight="1">
      <c r="L26" s="21"/>
      <c r="M26" s="21"/>
      <c r="N26" s="26">
        <f>N25-'业务活动表5月'!G29-'业务活动表5月'!F18</f>
        <v>0</v>
      </c>
    </row>
    <row r="27" ht="15" customHeight="1">
      <c r="N27" s="21"/>
    </row>
  </sheetData>
  <sheetProtection/>
  <mergeCells count="2">
    <mergeCell ref="A1:N1"/>
    <mergeCell ref="A7:N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H33" sqref="H33"/>
    </sheetView>
  </sheetViews>
  <sheetFormatPr defaultColWidth="9.00390625" defaultRowHeight="14.25"/>
  <cols>
    <col min="1" max="1" width="27.125" style="0" customWidth="1"/>
    <col min="2" max="2" width="6.375" style="0" customWidth="1"/>
    <col min="3" max="3" width="17.375" style="2" customWidth="1"/>
    <col min="4" max="4" width="16.50390625" style="2" customWidth="1"/>
    <col min="5" max="5" width="21.625" style="0" customWidth="1"/>
    <col min="6" max="6" width="6.875" style="0" customWidth="1"/>
    <col min="7" max="7" width="17.625" style="0" customWidth="1"/>
    <col min="8" max="8" width="16.375" style="0" customWidth="1"/>
    <col min="9" max="9" width="9.50390625" style="0" bestFit="1" customWidth="1"/>
    <col min="15" max="15" width="11.625" style="0" bestFit="1" customWidth="1"/>
  </cols>
  <sheetData>
    <row r="1" spans="1:8" ht="20.25">
      <c r="A1" s="73" t="s">
        <v>0</v>
      </c>
      <c r="B1" s="73"/>
      <c r="C1" s="73"/>
      <c r="D1" s="73"/>
      <c r="E1" s="73"/>
      <c r="F1" s="73"/>
      <c r="G1" s="73"/>
      <c r="H1" s="73"/>
    </row>
    <row r="2" spans="1:8" ht="14.25">
      <c r="A2" s="1"/>
      <c r="H2" s="3" t="s">
        <v>1</v>
      </c>
    </row>
    <row r="3" spans="1:8" ht="14.25">
      <c r="A3" s="74" t="s">
        <v>145</v>
      </c>
      <c r="B3" s="74"/>
      <c r="C3" s="74"/>
      <c r="D3" s="74"/>
      <c r="E3" s="74"/>
      <c r="F3" s="74"/>
      <c r="G3" s="74"/>
      <c r="H3" s="74"/>
    </row>
    <row r="4" spans="1:8" ht="15" customHeight="1">
      <c r="A4" s="4" t="s">
        <v>2</v>
      </c>
      <c r="B4" s="4" t="s">
        <v>3</v>
      </c>
      <c r="C4" s="5" t="s">
        <v>4</v>
      </c>
      <c r="D4" s="5" t="s">
        <v>5</v>
      </c>
      <c r="E4" s="4" t="s">
        <v>6</v>
      </c>
      <c r="F4" s="4" t="s">
        <v>3</v>
      </c>
      <c r="G4" s="4" t="s">
        <v>4</v>
      </c>
      <c r="H4" s="4" t="s">
        <v>5</v>
      </c>
    </row>
    <row r="5" spans="1:8" ht="15" customHeight="1">
      <c r="A5" s="6" t="s">
        <v>7</v>
      </c>
      <c r="B5" s="4"/>
      <c r="C5" s="7"/>
      <c r="D5" s="7"/>
      <c r="E5" s="6" t="s">
        <v>8</v>
      </c>
      <c r="F5" s="4"/>
      <c r="G5" s="8"/>
      <c r="H5" s="8"/>
    </row>
    <row r="6" spans="1:8" ht="15" customHeight="1">
      <c r="A6" s="6" t="s">
        <v>9</v>
      </c>
      <c r="B6" s="4">
        <v>1</v>
      </c>
      <c r="C6" s="7"/>
      <c r="D6" s="7">
        <v>249265.96</v>
      </c>
      <c r="E6" s="6" t="s">
        <v>10</v>
      </c>
      <c r="F6" s="4">
        <v>61</v>
      </c>
      <c r="G6" s="8"/>
      <c r="H6" s="8"/>
    </row>
    <row r="7" spans="1:8" ht="15" customHeight="1">
      <c r="A7" s="6" t="s">
        <v>11</v>
      </c>
      <c r="B7" s="4">
        <v>2</v>
      </c>
      <c r="C7" s="7"/>
      <c r="D7" s="7"/>
      <c r="E7" s="6" t="s">
        <v>12</v>
      </c>
      <c r="F7" s="4">
        <v>62</v>
      </c>
      <c r="G7" s="27"/>
      <c r="H7" s="27"/>
    </row>
    <row r="8" spans="1:8" ht="15" customHeight="1">
      <c r="A8" s="6" t="s">
        <v>13</v>
      </c>
      <c r="B8" s="4">
        <v>3</v>
      </c>
      <c r="C8" s="7"/>
      <c r="D8" s="7">
        <v>4247.61</v>
      </c>
      <c r="E8" s="6" t="s">
        <v>14</v>
      </c>
      <c r="F8" s="4">
        <v>63</v>
      </c>
      <c r="G8" s="27"/>
      <c r="H8" s="27"/>
    </row>
    <row r="9" spans="1:8" ht="15" customHeight="1">
      <c r="A9" s="6" t="s">
        <v>131</v>
      </c>
      <c r="B9" s="4">
        <v>4</v>
      </c>
      <c r="C9" s="7"/>
      <c r="D9" s="7"/>
      <c r="E9" s="6" t="s">
        <v>15</v>
      </c>
      <c r="F9" s="4">
        <v>65</v>
      </c>
      <c r="G9" s="27"/>
      <c r="H9" s="27"/>
    </row>
    <row r="10" spans="1:8" ht="15" customHeight="1">
      <c r="A10" s="6" t="s">
        <v>16</v>
      </c>
      <c r="B10" s="4">
        <v>8</v>
      </c>
      <c r="C10" s="7"/>
      <c r="D10" s="7"/>
      <c r="E10" s="6" t="s">
        <v>132</v>
      </c>
      <c r="F10" s="4">
        <v>66</v>
      </c>
      <c r="G10" s="27"/>
      <c r="H10" s="27"/>
    </row>
    <row r="11" spans="1:8" ht="15" customHeight="1">
      <c r="A11" s="6" t="s">
        <v>17</v>
      </c>
      <c r="B11" s="4">
        <v>9</v>
      </c>
      <c r="C11" s="7"/>
      <c r="D11" s="7">
        <v>9000</v>
      </c>
      <c r="E11" s="6" t="s">
        <v>133</v>
      </c>
      <c r="F11" s="4">
        <v>71</v>
      </c>
      <c r="G11" s="27"/>
      <c r="H11" s="27"/>
    </row>
    <row r="12" spans="1:8" ht="15" customHeight="1">
      <c r="A12" s="6" t="s">
        <v>18</v>
      </c>
      <c r="B12" s="4">
        <v>15</v>
      </c>
      <c r="C12" s="7"/>
      <c r="D12" s="7"/>
      <c r="E12" s="6" t="s">
        <v>134</v>
      </c>
      <c r="F12" s="4">
        <v>72</v>
      </c>
      <c r="G12" s="27"/>
      <c r="H12" s="27"/>
    </row>
    <row r="13" spans="1:8" ht="15" customHeight="1">
      <c r="A13" s="6" t="s">
        <v>19</v>
      </c>
      <c r="B13" s="4">
        <v>18</v>
      </c>
      <c r="C13" s="7"/>
      <c r="D13" s="7"/>
      <c r="E13" s="6" t="s">
        <v>135</v>
      </c>
      <c r="F13" s="4">
        <v>74</v>
      </c>
      <c r="G13" s="27"/>
      <c r="H13" s="27"/>
    </row>
    <row r="14" spans="1:15" ht="15" customHeight="1">
      <c r="A14" s="6" t="s">
        <v>20</v>
      </c>
      <c r="B14" s="4">
        <v>20</v>
      </c>
      <c r="C14" s="7">
        <f>SUM(C6:C13)</f>
        <v>0</v>
      </c>
      <c r="D14" s="7">
        <f>SUM(D6:D13)</f>
        <v>262513.56999999995</v>
      </c>
      <c r="E14" s="6" t="s">
        <v>21</v>
      </c>
      <c r="F14" s="4">
        <v>78</v>
      </c>
      <c r="G14" s="27"/>
      <c r="H14" s="27"/>
      <c r="N14" s="2">
        <f>L14/48</f>
        <v>0</v>
      </c>
      <c r="O14" s="9">
        <f>N14*8</f>
        <v>0</v>
      </c>
    </row>
    <row r="15" spans="1:15" ht="15" customHeight="1">
      <c r="A15" s="6"/>
      <c r="B15" s="4"/>
      <c r="C15" s="7"/>
      <c r="D15" s="7"/>
      <c r="E15" s="6" t="s">
        <v>22</v>
      </c>
      <c r="F15" s="4">
        <v>80</v>
      </c>
      <c r="G15" s="27">
        <f>SUM(G6:G14)</f>
        <v>0</v>
      </c>
      <c r="H15" s="27">
        <f>SUM(H6:H14)</f>
        <v>0</v>
      </c>
      <c r="N15" s="2">
        <f>L15/36</f>
        <v>0</v>
      </c>
      <c r="O15" s="9">
        <f>N15*8</f>
        <v>0</v>
      </c>
    </row>
    <row r="16" spans="1:15" ht="15" customHeight="1">
      <c r="A16" s="6" t="s">
        <v>23</v>
      </c>
      <c r="B16" s="4"/>
      <c r="C16" s="7"/>
      <c r="D16" s="7"/>
      <c r="E16" s="6"/>
      <c r="F16" s="4"/>
      <c r="G16" s="7"/>
      <c r="H16" s="7"/>
      <c r="O16" s="9">
        <f>SUM(O14:O15)</f>
        <v>0</v>
      </c>
    </row>
    <row r="17" spans="1:8" ht="15" customHeight="1">
      <c r="A17" s="6" t="s">
        <v>24</v>
      </c>
      <c r="B17" s="4">
        <v>21</v>
      </c>
      <c r="C17" s="7"/>
      <c r="D17" s="7"/>
      <c r="E17" s="6" t="s">
        <v>25</v>
      </c>
      <c r="F17" s="4"/>
      <c r="G17" s="7"/>
      <c r="H17" s="7"/>
    </row>
    <row r="18" spans="1:8" ht="15" customHeight="1">
      <c r="A18" s="6" t="s">
        <v>26</v>
      </c>
      <c r="B18" s="4">
        <v>24</v>
      </c>
      <c r="C18" s="7"/>
      <c r="D18" s="7"/>
      <c r="E18" s="6" t="s">
        <v>27</v>
      </c>
      <c r="F18" s="4">
        <v>81</v>
      </c>
      <c r="G18" s="7"/>
      <c r="H18" s="7"/>
    </row>
    <row r="19" spans="1:8" ht="15" customHeight="1">
      <c r="A19" s="6" t="s">
        <v>28</v>
      </c>
      <c r="B19" s="4">
        <v>30</v>
      </c>
      <c r="C19" s="7">
        <f>SUM(C17:C18)</f>
        <v>0</v>
      </c>
      <c r="D19" s="7">
        <f>SUM(D17:D18)</f>
        <v>0</v>
      </c>
      <c r="E19" s="6" t="s">
        <v>29</v>
      </c>
      <c r="F19" s="4">
        <v>84</v>
      </c>
      <c r="G19" s="7"/>
      <c r="H19" s="7"/>
    </row>
    <row r="20" spans="1:8" ht="15" customHeight="1">
      <c r="A20" s="6"/>
      <c r="B20" s="4"/>
      <c r="C20" s="7"/>
      <c r="D20" s="7"/>
      <c r="E20" s="6" t="s">
        <v>30</v>
      </c>
      <c r="F20" s="4">
        <v>88</v>
      </c>
      <c r="G20" s="7"/>
      <c r="H20" s="7"/>
    </row>
    <row r="21" spans="1:8" ht="15" customHeight="1">
      <c r="A21" s="6" t="s">
        <v>31</v>
      </c>
      <c r="B21" s="4"/>
      <c r="C21" s="7"/>
      <c r="D21" s="7"/>
      <c r="E21" s="6" t="s">
        <v>32</v>
      </c>
      <c r="F21" s="4">
        <v>90</v>
      </c>
      <c r="G21" s="7">
        <f>SUM(G18:G20)</f>
        <v>0</v>
      </c>
      <c r="H21" s="7">
        <f>SUM(H18:H20)</f>
        <v>0</v>
      </c>
    </row>
    <row r="22" spans="1:8" ht="15" customHeight="1">
      <c r="A22" s="6" t="s">
        <v>33</v>
      </c>
      <c r="B22" s="4">
        <v>31</v>
      </c>
      <c r="C22" s="7"/>
      <c r="D22" s="7"/>
      <c r="E22" s="6"/>
      <c r="F22" s="4"/>
      <c r="G22" s="28"/>
      <c r="H22" s="28"/>
    </row>
    <row r="23" spans="1:9" ht="15" customHeight="1">
      <c r="A23" s="6" t="s">
        <v>34</v>
      </c>
      <c r="B23" s="4">
        <v>32</v>
      </c>
      <c r="C23" s="7"/>
      <c r="D23" s="7"/>
      <c r="E23" s="6" t="s">
        <v>35</v>
      </c>
      <c r="F23" s="4"/>
      <c r="G23" s="28"/>
      <c r="H23" s="28"/>
      <c r="I23" s="9"/>
    </row>
    <row r="24" spans="1:8" ht="15" customHeight="1">
      <c r="A24" s="6" t="s">
        <v>36</v>
      </c>
      <c r="B24" s="4">
        <v>33</v>
      </c>
      <c r="C24" s="7">
        <f>C22-C23</f>
        <v>0</v>
      </c>
      <c r="D24" s="7">
        <f>D22-D23</f>
        <v>0</v>
      </c>
      <c r="E24" s="6" t="s">
        <v>37</v>
      </c>
      <c r="F24" s="4">
        <v>91</v>
      </c>
      <c r="G24" s="28"/>
      <c r="H24" s="28"/>
    </row>
    <row r="25" spans="1:8" ht="15" customHeight="1">
      <c r="A25" s="6" t="s">
        <v>38</v>
      </c>
      <c r="B25" s="4">
        <v>34</v>
      </c>
      <c r="C25" s="7"/>
      <c r="D25" s="7"/>
      <c r="E25" s="6"/>
      <c r="F25" s="4"/>
      <c r="G25" s="28"/>
      <c r="H25" s="28"/>
    </row>
    <row r="26" spans="1:8" ht="15" customHeight="1">
      <c r="A26" s="6" t="s">
        <v>39</v>
      </c>
      <c r="B26" s="4">
        <v>35</v>
      </c>
      <c r="C26" s="7"/>
      <c r="D26" s="7"/>
      <c r="E26" s="6" t="s">
        <v>40</v>
      </c>
      <c r="F26" s="4">
        <v>100</v>
      </c>
      <c r="G26" s="27">
        <f>G24+G21+G15</f>
        <v>0</v>
      </c>
      <c r="H26" s="27">
        <f>H24+H21+H15</f>
        <v>0</v>
      </c>
    </row>
    <row r="27" spans="1:8" ht="15" customHeight="1">
      <c r="A27" s="6" t="s">
        <v>41</v>
      </c>
      <c r="B27" s="4">
        <v>38</v>
      </c>
      <c r="C27" s="7"/>
      <c r="D27" s="7"/>
      <c r="E27" s="6"/>
      <c r="F27" s="4"/>
      <c r="G27" s="28"/>
      <c r="H27" s="28"/>
    </row>
    <row r="28" spans="1:8" ht="15" customHeight="1">
      <c r="A28" s="6" t="s">
        <v>42</v>
      </c>
      <c r="B28" s="4">
        <v>40</v>
      </c>
      <c r="C28" s="7">
        <f>C24+C25+C26+C27</f>
        <v>0</v>
      </c>
      <c r="D28" s="7">
        <f>D24+D25+D26+D27</f>
        <v>0</v>
      </c>
      <c r="E28" s="6"/>
      <c r="F28" s="4"/>
      <c r="G28" s="29"/>
      <c r="H28" s="29"/>
    </row>
    <row r="29" spans="1:8" ht="15" customHeight="1">
      <c r="A29" s="6"/>
      <c r="B29" s="4"/>
      <c r="C29" s="7"/>
      <c r="D29" s="7"/>
      <c r="E29" s="6"/>
      <c r="F29" s="4"/>
      <c r="G29" s="29"/>
      <c r="H29" s="29"/>
    </row>
    <row r="30" spans="1:8" ht="15" customHeight="1">
      <c r="A30" s="6" t="s">
        <v>43</v>
      </c>
      <c r="B30" s="4"/>
      <c r="C30" s="7"/>
      <c r="D30" s="7"/>
      <c r="E30" s="6"/>
      <c r="F30" s="4"/>
      <c r="G30" s="29"/>
      <c r="H30" s="29"/>
    </row>
    <row r="31" spans="1:8" ht="15" customHeight="1">
      <c r="A31" s="6" t="s">
        <v>44</v>
      </c>
      <c r="B31" s="4">
        <v>41</v>
      </c>
      <c r="C31" s="7"/>
      <c r="D31" s="7"/>
      <c r="E31" s="6" t="s">
        <v>45</v>
      </c>
      <c r="F31" s="4"/>
      <c r="G31" s="29"/>
      <c r="H31" s="29"/>
    </row>
    <row r="32" spans="1:8" ht="15" customHeight="1">
      <c r="A32" s="6"/>
      <c r="B32" s="4"/>
      <c r="C32" s="7"/>
      <c r="D32" s="7"/>
      <c r="E32" s="6" t="s">
        <v>46</v>
      </c>
      <c r="F32" s="4">
        <v>101</v>
      </c>
      <c r="G32" s="7"/>
      <c r="H32" s="7">
        <f>30000+'业务活动表6月'!F31</f>
        <v>162097.70999999996</v>
      </c>
    </row>
    <row r="33" spans="1:8" ht="15" customHeight="1">
      <c r="A33" s="11" t="s">
        <v>47</v>
      </c>
      <c r="B33" s="4"/>
      <c r="C33" s="7"/>
      <c r="D33" s="7"/>
      <c r="E33" s="6" t="s">
        <v>48</v>
      </c>
      <c r="F33" s="4">
        <v>105</v>
      </c>
      <c r="G33" s="10"/>
      <c r="H33" s="10">
        <f>G33+'业务活动表6月'!G31</f>
        <v>100415.87</v>
      </c>
    </row>
    <row r="34" spans="1:8" ht="15" customHeight="1">
      <c r="A34" s="11" t="s">
        <v>49</v>
      </c>
      <c r="B34" s="4">
        <v>51</v>
      </c>
      <c r="C34" s="7"/>
      <c r="D34" s="7"/>
      <c r="E34" s="6" t="s">
        <v>50</v>
      </c>
      <c r="F34" s="4">
        <v>110</v>
      </c>
      <c r="G34" s="10">
        <f>SUM(G32:G33)</f>
        <v>0</v>
      </c>
      <c r="H34" s="10">
        <f>SUM(H32:H33)</f>
        <v>262513.57999999996</v>
      </c>
    </row>
    <row r="35" spans="1:8" ht="15" customHeight="1">
      <c r="A35" s="6"/>
      <c r="B35" s="4"/>
      <c r="C35" s="7"/>
      <c r="D35" s="7"/>
      <c r="E35" s="6"/>
      <c r="F35" s="4"/>
      <c r="G35" s="8"/>
      <c r="H35" s="8"/>
    </row>
    <row r="36" spans="1:8" ht="15" customHeight="1">
      <c r="A36" s="4" t="s">
        <v>51</v>
      </c>
      <c r="B36" s="4">
        <v>60</v>
      </c>
      <c r="C36" s="7">
        <f>C34+C31+C28+C19+C14</f>
        <v>0</v>
      </c>
      <c r="D36" s="7">
        <f>D34+D31+D28+D19+D14</f>
        <v>262513.56999999995</v>
      </c>
      <c r="E36" s="4" t="s">
        <v>52</v>
      </c>
      <c r="F36" s="4">
        <v>120</v>
      </c>
      <c r="G36" s="10">
        <f>G34+G26</f>
        <v>0</v>
      </c>
      <c r="H36" s="10">
        <f>H34+H26</f>
        <v>262513.57999999996</v>
      </c>
    </row>
    <row r="38" spans="3:4" ht="14.25">
      <c r="C38" s="2">
        <f>C36-G36</f>
        <v>0</v>
      </c>
      <c r="D38" s="2">
        <f>D36-H36</f>
        <v>-0.010000000009313226</v>
      </c>
    </row>
  </sheetData>
  <sheetProtection/>
  <mergeCells count="2">
    <mergeCell ref="A1:H1"/>
    <mergeCell ref="A3:H3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scale="98" r:id="rId1"/>
  <rowBreaks count="1" manualBreakCount="1">
    <brk id="36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G8" sqref="G8"/>
    </sheetView>
  </sheetViews>
  <sheetFormatPr defaultColWidth="9.00390625" defaultRowHeight="14.25"/>
  <cols>
    <col min="1" max="1" width="20.00390625" style="0" customWidth="1"/>
    <col min="2" max="2" width="5.125" style="0" customWidth="1"/>
    <col min="3" max="3" width="13.00390625" style="0" customWidth="1"/>
    <col min="4" max="4" width="12.625" style="0" customWidth="1"/>
    <col min="5" max="5" width="12.875" style="0" customWidth="1"/>
    <col min="6" max="6" width="12.25390625" style="0" customWidth="1"/>
    <col min="7" max="7" width="14.50390625" style="0" customWidth="1"/>
    <col min="8" max="8" width="13.50390625" style="0" customWidth="1"/>
    <col min="10" max="10" width="13.875" style="0" bestFit="1" customWidth="1"/>
    <col min="11" max="11" width="12.75390625" style="0" bestFit="1" customWidth="1"/>
  </cols>
  <sheetData>
    <row r="1" spans="1:8" ht="22.5" customHeight="1">
      <c r="A1" s="73" t="s">
        <v>53</v>
      </c>
      <c r="B1" s="73"/>
      <c r="C1" s="73"/>
      <c r="D1" s="73"/>
      <c r="E1" s="73"/>
      <c r="F1" s="73"/>
      <c r="G1" s="73"/>
      <c r="H1" s="73"/>
    </row>
    <row r="2" ht="14.25">
      <c r="H2" s="12" t="s">
        <v>54</v>
      </c>
    </row>
    <row r="3" spans="1:8" ht="14.25">
      <c r="A3" s="75" t="s">
        <v>146</v>
      </c>
      <c r="B3" s="75"/>
      <c r="C3" s="75"/>
      <c r="D3" s="75"/>
      <c r="E3" s="75"/>
      <c r="F3" s="75"/>
      <c r="G3" s="75"/>
      <c r="H3" s="75"/>
    </row>
    <row r="4" spans="1:8" ht="16.5" customHeight="1">
      <c r="A4" s="76" t="s">
        <v>55</v>
      </c>
      <c r="B4" s="76" t="s">
        <v>3</v>
      </c>
      <c r="C4" s="76" t="s">
        <v>56</v>
      </c>
      <c r="D4" s="76"/>
      <c r="E4" s="76"/>
      <c r="F4" s="76" t="s">
        <v>57</v>
      </c>
      <c r="G4" s="76"/>
      <c r="H4" s="76"/>
    </row>
    <row r="5" spans="1:8" ht="17.25" customHeight="1">
      <c r="A5" s="76"/>
      <c r="B5" s="76"/>
      <c r="C5" s="13" t="s">
        <v>58</v>
      </c>
      <c r="D5" s="13" t="s">
        <v>59</v>
      </c>
      <c r="E5" s="13" t="s">
        <v>60</v>
      </c>
      <c r="F5" s="13" t="s">
        <v>58</v>
      </c>
      <c r="G5" s="13" t="s">
        <v>59</v>
      </c>
      <c r="H5" s="13" t="s">
        <v>60</v>
      </c>
    </row>
    <row r="6" spans="1:8" ht="24.75" customHeight="1">
      <c r="A6" s="30" t="s">
        <v>61</v>
      </c>
      <c r="B6" s="30"/>
      <c r="C6" s="25"/>
      <c r="D6" s="25"/>
      <c r="E6" s="25"/>
      <c r="F6" s="25"/>
      <c r="G6" s="25"/>
      <c r="H6" s="25"/>
    </row>
    <row r="7" spans="1:8" ht="24.75" customHeight="1">
      <c r="A7" s="30" t="s">
        <v>121</v>
      </c>
      <c r="B7" s="13">
        <v>1</v>
      </c>
      <c r="C7" s="25">
        <f>SUM(C8:C13)</f>
        <v>216395.3</v>
      </c>
      <c r="D7" s="25"/>
      <c r="E7" s="25">
        <f aca="true" t="shared" si="0" ref="E7:E15">SUM(C7:D7)</f>
        <v>216395.3</v>
      </c>
      <c r="F7" s="25">
        <f>SUM(F8:F14)</f>
        <v>238404.91999999998</v>
      </c>
      <c r="G7" s="25">
        <f>SUM(G8:G15)</f>
        <v>178640</v>
      </c>
      <c r="H7" s="25">
        <f>SUM(H8:H15)</f>
        <v>417045.36000000004</v>
      </c>
    </row>
    <row r="8" spans="1:8" ht="24.75" customHeight="1">
      <c r="A8" s="30" t="s">
        <v>95</v>
      </c>
      <c r="B8" s="13">
        <v>2</v>
      </c>
      <c r="C8" s="25"/>
      <c r="D8" s="25"/>
      <c r="E8" s="25">
        <f t="shared" si="0"/>
        <v>0</v>
      </c>
      <c r="F8" s="25"/>
      <c r="G8" s="25">
        <v>178640</v>
      </c>
      <c r="H8" s="25">
        <f aca="true" t="shared" si="1" ref="H8:H15">SUM(F8:G8)</f>
        <v>178640</v>
      </c>
    </row>
    <row r="9" spans="1:8" ht="24.75" customHeight="1">
      <c r="A9" s="30" t="s">
        <v>114</v>
      </c>
      <c r="B9" s="13">
        <v>3</v>
      </c>
      <c r="C9" s="25">
        <v>5000</v>
      </c>
      <c r="D9" s="25"/>
      <c r="E9" s="25">
        <f t="shared" si="0"/>
        <v>5000</v>
      </c>
      <c r="F9" s="25">
        <v>25000</v>
      </c>
      <c r="G9" s="25"/>
      <c r="H9" s="25">
        <f t="shared" si="1"/>
        <v>25000</v>
      </c>
    </row>
    <row r="10" spans="1:8" ht="24.75" customHeight="1">
      <c r="A10" s="30" t="s">
        <v>144</v>
      </c>
      <c r="B10" s="13">
        <v>4</v>
      </c>
      <c r="C10" s="25">
        <v>1395.3</v>
      </c>
      <c r="D10" s="25"/>
      <c r="E10" s="25">
        <f t="shared" si="0"/>
        <v>1395.3</v>
      </c>
      <c r="F10" s="25">
        <v>3404.92</v>
      </c>
      <c r="G10" s="25"/>
      <c r="H10" s="25">
        <f t="shared" si="1"/>
        <v>3404.92</v>
      </c>
    </row>
    <row r="11" spans="1:8" ht="24.75" customHeight="1">
      <c r="A11" s="30" t="s">
        <v>147</v>
      </c>
      <c r="B11" s="13">
        <v>5</v>
      </c>
      <c r="C11" s="25">
        <v>200000</v>
      </c>
      <c r="D11" s="25"/>
      <c r="E11" s="25">
        <f t="shared" si="0"/>
        <v>200000</v>
      </c>
      <c r="F11" s="25">
        <v>200000</v>
      </c>
      <c r="G11" s="25"/>
      <c r="H11" s="25">
        <f t="shared" si="1"/>
        <v>200000</v>
      </c>
    </row>
    <row r="12" spans="1:8" ht="24.75" customHeight="1">
      <c r="A12" s="30" t="s">
        <v>148</v>
      </c>
      <c r="B12" s="13">
        <v>6</v>
      </c>
      <c r="C12" s="25">
        <v>10000</v>
      </c>
      <c r="D12" s="25"/>
      <c r="E12" s="25">
        <f t="shared" si="0"/>
        <v>10000</v>
      </c>
      <c r="F12" s="25">
        <v>10000</v>
      </c>
      <c r="G12" s="25"/>
      <c r="H12" s="25">
        <f t="shared" si="1"/>
        <v>10000</v>
      </c>
    </row>
    <row r="13" spans="1:8" ht="24.75" customHeight="1">
      <c r="A13" s="30"/>
      <c r="B13" s="13"/>
      <c r="C13" s="25"/>
      <c r="D13" s="25"/>
      <c r="E13" s="25">
        <f t="shared" si="0"/>
        <v>0</v>
      </c>
      <c r="F13" s="25"/>
      <c r="G13" s="25"/>
      <c r="H13" s="25">
        <f t="shared" si="1"/>
        <v>0</v>
      </c>
    </row>
    <row r="14" spans="1:8" ht="39.75" customHeight="1">
      <c r="A14" s="30"/>
      <c r="B14" s="13"/>
      <c r="C14" s="25"/>
      <c r="D14" s="25"/>
      <c r="E14" s="25">
        <f t="shared" si="0"/>
        <v>0</v>
      </c>
      <c r="F14" s="25"/>
      <c r="G14" s="25"/>
      <c r="H14" s="25">
        <f t="shared" si="1"/>
        <v>0</v>
      </c>
    </row>
    <row r="15" spans="1:8" ht="24.75" customHeight="1">
      <c r="A15" s="30" t="s">
        <v>62</v>
      </c>
      <c r="B15" s="13">
        <v>9</v>
      </c>
      <c r="C15" s="25">
        <v>0.44</v>
      </c>
      <c r="D15" s="25"/>
      <c r="E15" s="25">
        <f t="shared" si="0"/>
        <v>0.44</v>
      </c>
      <c r="F15" s="25">
        <v>0.44</v>
      </c>
      <c r="G15" s="25"/>
      <c r="H15" s="25">
        <f t="shared" si="1"/>
        <v>0.44</v>
      </c>
    </row>
    <row r="16" spans="1:8" ht="24.75" customHeight="1">
      <c r="A16" s="13" t="s">
        <v>63</v>
      </c>
      <c r="B16" s="13">
        <v>11</v>
      </c>
      <c r="C16" s="25">
        <f aca="true" t="shared" si="2" ref="C16:H16">C7+C15</f>
        <v>216395.74</v>
      </c>
      <c r="D16" s="25">
        <f t="shared" si="2"/>
        <v>0</v>
      </c>
      <c r="E16" s="25">
        <f t="shared" si="2"/>
        <v>216395.74</v>
      </c>
      <c r="F16" s="25">
        <f>F7+F15</f>
        <v>238405.36</v>
      </c>
      <c r="G16" s="25">
        <f t="shared" si="2"/>
        <v>178640</v>
      </c>
      <c r="H16" s="25">
        <f t="shared" si="2"/>
        <v>417045.80000000005</v>
      </c>
    </row>
    <row r="17" spans="1:8" ht="24.75" customHeight="1">
      <c r="A17" s="30" t="s">
        <v>64</v>
      </c>
      <c r="B17" s="13"/>
      <c r="C17" s="25"/>
      <c r="D17" s="25"/>
      <c r="E17" s="25">
        <f aca="true" t="shared" si="3" ref="E17:E28">SUM(C17:D17)</f>
        <v>0</v>
      </c>
      <c r="F17" s="25"/>
      <c r="G17" s="25"/>
      <c r="H17" s="25">
        <f>SUM(F17:G17)</f>
        <v>0</v>
      </c>
    </row>
    <row r="18" spans="1:8" ht="24.75" customHeight="1">
      <c r="A18" s="30" t="s">
        <v>65</v>
      </c>
      <c r="B18" s="13">
        <v>12</v>
      </c>
      <c r="C18" s="25">
        <f>SUM(C19:C25)</f>
        <v>309</v>
      </c>
      <c r="D18" s="25">
        <f>SUM(D19:D25)</f>
        <v>9771</v>
      </c>
      <c r="E18" s="25">
        <f t="shared" si="3"/>
        <v>10080</v>
      </c>
      <c r="F18" s="25">
        <f>SUM(F19:F25)</f>
        <v>12219</v>
      </c>
      <c r="G18" s="25">
        <f>SUM(G19:G25)</f>
        <v>78224.13</v>
      </c>
      <c r="H18" s="25">
        <f>SUM(H19:H25)</f>
        <v>90443.13</v>
      </c>
    </row>
    <row r="19" spans="1:8" ht="24.75" customHeight="1">
      <c r="A19" s="30" t="s">
        <v>95</v>
      </c>
      <c r="B19" s="13">
        <v>13</v>
      </c>
      <c r="C19" s="25"/>
      <c r="D19" s="25">
        <v>9771</v>
      </c>
      <c r="E19" s="25">
        <f t="shared" si="3"/>
        <v>9771</v>
      </c>
      <c r="F19" s="25"/>
      <c r="G19" s="25">
        <v>78224.13</v>
      </c>
      <c r="H19" s="25">
        <f aca="true" t="shared" si="4" ref="H19:H28">SUM(F19:G19)</f>
        <v>78224.13</v>
      </c>
    </row>
    <row r="20" spans="1:8" ht="24.75" customHeight="1">
      <c r="A20" s="30" t="s">
        <v>150</v>
      </c>
      <c r="B20" s="13">
        <v>14</v>
      </c>
      <c r="C20" s="25">
        <v>309</v>
      </c>
      <c r="D20" s="25"/>
      <c r="E20" s="25">
        <f t="shared" si="3"/>
        <v>309</v>
      </c>
      <c r="F20" s="25">
        <v>12219</v>
      </c>
      <c r="G20" s="25"/>
      <c r="H20" s="25">
        <f t="shared" si="4"/>
        <v>12219</v>
      </c>
    </row>
    <row r="21" spans="1:8" ht="24.75" customHeight="1">
      <c r="A21" s="30"/>
      <c r="B21" s="13">
        <v>15</v>
      </c>
      <c r="C21" s="25"/>
      <c r="D21" s="25"/>
      <c r="E21" s="25">
        <f t="shared" si="3"/>
        <v>0</v>
      </c>
      <c r="F21" s="25"/>
      <c r="G21" s="25"/>
      <c r="H21" s="25">
        <f t="shared" si="4"/>
        <v>0</v>
      </c>
    </row>
    <row r="22" spans="1:8" ht="24.75" customHeight="1">
      <c r="A22" s="30"/>
      <c r="B22" s="13">
        <v>16</v>
      </c>
      <c r="C22" s="25"/>
      <c r="D22" s="25"/>
      <c r="E22" s="25">
        <f t="shared" si="3"/>
        <v>0</v>
      </c>
      <c r="F22" s="25"/>
      <c r="G22" s="25"/>
      <c r="H22" s="25">
        <f t="shared" si="4"/>
        <v>0</v>
      </c>
    </row>
    <row r="23" spans="1:8" ht="24.75" customHeight="1">
      <c r="A23" s="30"/>
      <c r="B23" s="13"/>
      <c r="C23" s="25"/>
      <c r="D23" s="25"/>
      <c r="E23" s="25">
        <f t="shared" si="3"/>
        <v>0</v>
      </c>
      <c r="F23" s="25"/>
      <c r="G23" s="25"/>
      <c r="H23" s="25">
        <f t="shared" si="4"/>
        <v>0</v>
      </c>
    </row>
    <row r="24" spans="1:8" ht="24.75" customHeight="1">
      <c r="A24" s="30"/>
      <c r="B24" s="13"/>
      <c r="C24" s="25"/>
      <c r="D24" s="25"/>
      <c r="E24" s="25">
        <f t="shared" si="3"/>
        <v>0</v>
      </c>
      <c r="F24" s="25"/>
      <c r="G24" s="25"/>
      <c r="H24" s="25">
        <f t="shared" si="4"/>
        <v>0</v>
      </c>
    </row>
    <row r="25" spans="1:8" ht="39.75" customHeight="1">
      <c r="A25" s="30"/>
      <c r="B25" s="13"/>
      <c r="C25" s="25"/>
      <c r="D25" s="25"/>
      <c r="E25" s="25">
        <f t="shared" si="3"/>
        <v>0</v>
      </c>
      <c r="F25" s="25"/>
      <c r="G25" s="25"/>
      <c r="H25" s="25">
        <f t="shared" si="4"/>
        <v>0</v>
      </c>
    </row>
    <row r="26" spans="1:8" ht="24.75" customHeight="1">
      <c r="A26" s="30" t="s">
        <v>66</v>
      </c>
      <c r="B26" s="13">
        <v>21</v>
      </c>
      <c r="C26" s="25">
        <v>12797.63</v>
      </c>
      <c r="D26" s="25"/>
      <c r="E26" s="25">
        <f t="shared" si="3"/>
        <v>12797.63</v>
      </c>
      <c r="F26" s="25">
        <v>92964.69</v>
      </c>
      <c r="G26" s="25"/>
      <c r="H26" s="25">
        <f t="shared" si="4"/>
        <v>92964.69</v>
      </c>
    </row>
    <row r="27" spans="1:10" ht="24.75" customHeight="1">
      <c r="A27" s="30" t="s">
        <v>67</v>
      </c>
      <c r="B27" s="13">
        <v>24</v>
      </c>
      <c r="C27" s="25"/>
      <c r="D27" s="25"/>
      <c r="E27" s="25">
        <f t="shared" si="3"/>
        <v>0</v>
      </c>
      <c r="F27" s="25"/>
      <c r="G27" s="25"/>
      <c r="H27" s="25">
        <f t="shared" si="4"/>
        <v>0</v>
      </c>
      <c r="J27" s="9"/>
    </row>
    <row r="28" spans="1:11" ht="24.75" customHeight="1">
      <c r="A28" s="30" t="s">
        <v>68</v>
      </c>
      <c r="B28" s="13">
        <v>28</v>
      </c>
      <c r="C28" s="25">
        <v>160</v>
      </c>
      <c r="D28" s="25"/>
      <c r="E28" s="25">
        <f t="shared" si="3"/>
        <v>160</v>
      </c>
      <c r="F28" s="25">
        <v>1123.96</v>
      </c>
      <c r="G28" s="25"/>
      <c r="H28" s="25">
        <f t="shared" si="4"/>
        <v>1123.96</v>
      </c>
      <c r="K28" s="9"/>
    </row>
    <row r="29" spans="1:8" ht="24.75" customHeight="1">
      <c r="A29" s="13" t="s">
        <v>69</v>
      </c>
      <c r="B29" s="13">
        <v>35</v>
      </c>
      <c r="C29" s="25">
        <f>C18++C26+C27+C28</f>
        <v>13266.63</v>
      </c>
      <c r="D29" s="25">
        <f>D18++D26+D27+D28</f>
        <v>9771</v>
      </c>
      <c r="E29" s="25">
        <f>E18+E26+E27+E28</f>
        <v>23037.629999999997</v>
      </c>
      <c r="F29" s="25">
        <f>F18++F26+F27+F28</f>
        <v>106307.65000000001</v>
      </c>
      <c r="G29" s="25">
        <f>G18++G26+G27+G28</f>
        <v>78224.13</v>
      </c>
      <c r="H29" s="25">
        <f>H18++H26+H27+H28</f>
        <v>184531.78</v>
      </c>
    </row>
    <row r="30" spans="1:11" ht="47.25" customHeight="1">
      <c r="A30" s="30" t="s">
        <v>70</v>
      </c>
      <c r="B30" s="13">
        <v>40</v>
      </c>
      <c r="C30" s="24"/>
      <c r="D30" s="24"/>
      <c r="E30" s="24"/>
      <c r="F30" s="24"/>
      <c r="G30" s="24"/>
      <c r="H30" s="24"/>
      <c r="J30" s="9"/>
      <c r="K30" s="9"/>
    </row>
    <row r="31" spans="1:8" ht="71.25" customHeight="1">
      <c r="A31" s="30" t="s">
        <v>71</v>
      </c>
      <c r="B31" s="13">
        <v>45</v>
      </c>
      <c r="C31" s="25">
        <f aca="true" t="shared" si="5" ref="C31:H31">C16-C29</f>
        <v>203129.11</v>
      </c>
      <c r="D31" s="25">
        <f t="shared" si="5"/>
        <v>-9771</v>
      </c>
      <c r="E31" s="25">
        <f t="shared" si="5"/>
        <v>193358.11</v>
      </c>
      <c r="F31" s="25">
        <f>F16-F29</f>
        <v>132097.70999999996</v>
      </c>
      <c r="G31" s="25">
        <f>G16-G29</f>
        <v>100415.87</v>
      </c>
      <c r="H31" s="25">
        <f t="shared" si="5"/>
        <v>232514.02000000005</v>
      </c>
    </row>
  </sheetData>
  <sheetProtection/>
  <mergeCells count="6">
    <mergeCell ref="A1:H1"/>
    <mergeCell ref="A3:H3"/>
    <mergeCell ref="A4:A5"/>
    <mergeCell ref="B4:B5"/>
    <mergeCell ref="C4:E4"/>
    <mergeCell ref="F4:H4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N27" sqref="N27"/>
    </sheetView>
  </sheetViews>
  <sheetFormatPr defaultColWidth="9.00390625" defaultRowHeight="15" customHeight="1"/>
  <cols>
    <col min="1" max="1" width="22.375" style="14" customWidth="1"/>
    <col min="2" max="7" width="10.625" style="14" customWidth="1"/>
    <col min="8" max="13" width="10.625" style="14" hidden="1" customWidth="1"/>
    <col min="14" max="14" width="10.625" style="14" customWidth="1"/>
    <col min="15" max="16" width="9.25390625" style="14" bestFit="1" customWidth="1"/>
    <col min="17" max="16384" width="9.00390625" style="14" customWidth="1"/>
  </cols>
  <sheetData>
    <row r="1" spans="1:14" ht="28.5" customHeight="1">
      <c r="A1" s="77" t="s">
        <v>136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 customHeight="1">
      <c r="A2" s="15" t="s">
        <v>137</v>
      </c>
      <c r="B2" s="16">
        <v>41275</v>
      </c>
      <c r="C2" s="16">
        <v>41306</v>
      </c>
      <c r="D2" s="16">
        <v>41334</v>
      </c>
      <c r="E2" s="16">
        <v>41365</v>
      </c>
      <c r="F2" s="16">
        <v>41395</v>
      </c>
      <c r="G2" s="16">
        <v>41426</v>
      </c>
      <c r="H2" s="16">
        <v>41456</v>
      </c>
      <c r="I2" s="16">
        <v>41487</v>
      </c>
      <c r="J2" s="16">
        <v>41518</v>
      </c>
      <c r="K2" s="16">
        <v>41548</v>
      </c>
      <c r="L2" s="16">
        <v>41579</v>
      </c>
      <c r="M2" s="16">
        <v>41609</v>
      </c>
      <c r="N2" s="17" t="s">
        <v>138</v>
      </c>
    </row>
    <row r="3" spans="1:14" ht="15" customHeight="1">
      <c r="A3" s="15" t="s">
        <v>96</v>
      </c>
      <c r="B3" s="19">
        <v>35728</v>
      </c>
      <c r="C3" s="19">
        <v>142912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>
        <f>SUM(B3:M3)</f>
        <v>178640</v>
      </c>
    </row>
    <row r="4" spans="1:15" ht="15" customHeight="1">
      <c r="A4" s="15" t="s">
        <v>139</v>
      </c>
      <c r="B4" s="19">
        <f aca="true" t="shared" si="0" ref="B4:N4">SUM(B3:B3)</f>
        <v>35728</v>
      </c>
      <c r="C4" s="19">
        <f t="shared" si="0"/>
        <v>142912</v>
      </c>
      <c r="D4" s="19">
        <f t="shared" si="0"/>
        <v>0</v>
      </c>
      <c r="E4" s="19">
        <f t="shared" si="0"/>
        <v>0</v>
      </c>
      <c r="F4" s="19">
        <f t="shared" si="0"/>
        <v>0</v>
      </c>
      <c r="G4" s="19">
        <f t="shared" si="0"/>
        <v>0</v>
      </c>
      <c r="H4" s="19">
        <f t="shared" si="0"/>
        <v>0</v>
      </c>
      <c r="I4" s="19">
        <f t="shared" si="0"/>
        <v>0</v>
      </c>
      <c r="J4" s="19">
        <f t="shared" si="0"/>
        <v>0</v>
      </c>
      <c r="K4" s="19">
        <f t="shared" si="0"/>
        <v>0</v>
      </c>
      <c r="L4" s="19">
        <f t="shared" si="0"/>
        <v>0</v>
      </c>
      <c r="M4" s="19">
        <f t="shared" si="0"/>
        <v>0</v>
      </c>
      <c r="N4" s="19">
        <f t="shared" si="0"/>
        <v>178640</v>
      </c>
      <c r="O4" s="21"/>
    </row>
    <row r="7" spans="1:14" ht="28.5" customHeight="1">
      <c r="A7" s="77" t="s">
        <v>140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ht="15" customHeight="1">
      <c r="A8" s="17" t="s">
        <v>137</v>
      </c>
      <c r="B8" s="16">
        <v>41275</v>
      </c>
      <c r="C8" s="16">
        <v>41306</v>
      </c>
      <c r="D8" s="16">
        <v>41334</v>
      </c>
      <c r="E8" s="16">
        <v>41365</v>
      </c>
      <c r="F8" s="16">
        <v>41395</v>
      </c>
      <c r="G8" s="16">
        <v>41426</v>
      </c>
      <c r="H8" s="16">
        <v>41456</v>
      </c>
      <c r="I8" s="16">
        <v>41487</v>
      </c>
      <c r="J8" s="16">
        <v>41518</v>
      </c>
      <c r="K8" s="16">
        <v>41548</v>
      </c>
      <c r="L8" s="16">
        <v>41579</v>
      </c>
      <c r="M8" s="16">
        <v>41609</v>
      </c>
      <c r="N8" s="17" t="s">
        <v>138</v>
      </c>
    </row>
    <row r="9" spans="1:15" ht="15" customHeight="1">
      <c r="A9" s="22" t="s">
        <v>97</v>
      </c>
      <c r="B9" s="23">
        <f aca="true" t="shared" si="1" ref="B9:M9">B10+B21</f>
        <v>25301.35</v>
      </c>
      <c r="C9" s="23">
        <f t="shared" si="1"/>
        <v>2000</v>
      </c>
      <c r="D9" s="23">
        <f t="shared" si="1"/>
        <v>16903.42</v>
      </c>
      <c r="E9" s="23">
        <f t="shared" si="1"/>
        <v>8969</v>
      </c>
      <c r="F9" s="23">
        <f t="shared" si="1"/>
        <v>15279.36</v>
      </c>
      <c r="G9" s="23">
        <f t="shared" si="1"/>
        <v>9771</v>
      </c>
      <c r="H9" s="23">
        <f t="shared" si="1"/>
        <v>0</v>
      </c>
      <c r="I9" s="23">
        <f t="shared" si="1"/>
        <v>0</v>
      </c>
      <c r="J9" s="23">
        <f t="shared" si="1"/>
        <v>0</v>
      </c>
      <c r="K9" s="23">
        <f t="shared" si="1"/>
        <v>0</v>
      </c>
      <c r="L9" s="23">
        <f t="shared" si="1"/>
        <v>0</v>
      </c>
      <c r="M9" s="23">
        <f t="shared" si="1"/>
        <v>0</v>
      </c>
      <c r="N9" s="23">
        <f>SUM(B9:M9)</f>
        <v>78224.13</v>
      </c>
      <c r="O9" s="21"/>
    </row>
    <row r="10" spans="1:14" ht="15" customHeight="1">
      <c r="A10" s="18" t="s">
        <v>98</v>
      </c>
      <c r="B10" s="19">
        <f aca="true" t="shared" si="2" ref="B10:M10">B14+B17+B11+B20</f>
        <v>3896</v>
      </c>
      <c r="C10" s="19">
        <f t="shared" si="2"/>
        <v>2000</v>
      </c>
      <c r="D10" s="19">
        <f t="shared" si="2"/>
        <v>16903.42</v>
      </c>
      <c r="E10" s="19">
        <f t="shared" si="2"/>
        <v>8969</v>
      </c>
      <c r="F10" s="19">
        <f t="shared" si="2"/>
        <v>15279.36</v>
      </c>
      <c r="G10" s="19">
        <f t="shared" si="2"/>
        <v>9771</v>
      </c>
      <c r="H10" s="19">
        <f t="shared" si="2"/>
        <v>0</v>
      </c>
      <c r="I10" s="19">
        <f t="shared" si="2"/>
        <v>0</v>
      </c>
      <c r="J10" s="19">
        <f t="shared" si="2"/>
        <v>0</v>
      </c>
      <c r="K10" s="19">
        <f t="shared" si="2"/>
        <v>0</v>
      </c>
      <c r="L10" s="19">
        <f t="shared" si="2"/>
        <v>0</v>
      </c>
      <c r="M10" s="19">
        <f t="shared" si="2"/>
        <v>0</v>
      </c>
      <c r="N10" s="19"/>
    </row>
    <row r="11" spans="1:14" ht="15" customHeight="1">
      <c r="A11" s="18" t="s">
        <v>99</v>
      </c>
      <c r="B11" s="19">
        <f aca="true" t="shared" si="3" ref="B11:G11">SUM(B12:B13)</f>
        <v>569</v>
      </c>
      <c r="C11" s="19">
        <f t="shared" si="3"/>
        <v>0</v>
      </c>
      <c r="D11" s="19">
        <f t="shared" si="3"/>
        <v>0</v>
      </c>
      <c r="E11" s="19">
        <f t="shared" si="3"/>
        <v>8800</v>
      </c>
      <c r="F11" s="19">
        <f t="shared" si="3"/>
        <v>9681</v>
      </c>
      <c r="G11" s="19">
        <f t="shared" si="3"/>
        <v>9771</v>
      </c>
      <c r="H11" s="19">
        <f aca="true" t="shared" si="4" ref="H11:M11">SUM(H12)</f>
        <v>0</v>
      </c>
      <c r="I11" s="19">
        <f t="shared" si="4"/>
        <v>0</v>
      </c>
      <c r="J11" s="19">
        <f t="shared" si="4"/>
        <v>0</v>
      </c>
      <c r="K11" s="19">
        <f t="shared" si="4"/>
        <v>0</v>
      </c>
      <c r="L11" s="19">
        <f t="shared" si="4"/>
        <v>0</v>
      </c>
      <c r="M11" s="19">
        <f t="shared" si="4"/>
        <v>0</v>
      </c>
      <c r="N11" s="19"/>
    </row>
    <row r="12" spans="1:14" ht="15" customHeight="1">
      <c r="A12" s="18" t="s">
        <v>100</v>
      </c>
      <c r="B12" s="19">
        <v>569</v>
      </c>
      <c r="C12" s="19"/>
      <c r="D12" s="19"/>
      <c r="E12" s="19">
        <v>4000</v>
      </c>
      <c r="F12" s="19">
        <v>4000</v>
      </c>
      <c r="G12" s="19">
        <v>4000</v>
      </c>
      <c r="H12" s="19"/>
      <c r="I12" s="19"/>
      <c r="J12" s="19"/>
      <c r="K12" s="19"/>
      <c r="L12" s="19"/>
      <c r="M12" s="19"/>
      <c r="N12" s="19"/>
    </row>
    <row r="13" spans="1:14" ht="15" customHeight="1">
      <c r="A13" s="18" t="s">
        <v>130</v>
      </c>
      <c r="B13" s="19"/>
      <c r="C13" s="19"/>
      <c r="D13" s="19"/>
      <c r="E13" s="19">
        <v>4800</v>
      </c>
      <c r="F13" s="19">
        <v>5681</v>
      </c>
      <c r="G13" s="19">
        <v>5771</v>
      </c>
      <c r="H13" s="19"/>
      <c r="I13" s="19"/>
      <c r="J13" s="19"/>
      <c r="K13" s="19"/>
      <c r="L13" s="19"/>
      <c r="M13" s="19"/>
      <c r="N13" s="19"/>
    </row>
    <row r="14" spans="1:14" ht="15" customHeight="1">
      <c r="A14" s="18" t="s">
        <v>101</v>
      </c>
      <c r="B14" s="19">
        <f aca="true" t="shared" si="5" ref="B14:M14">SUM(B15:B16)</f>
        <v>0</v>
      </c>
      <c r="C14" s="19">
        <f t="shared" si="5"/>
        <v>0</v>
      </c>
      <c r="D14" s="19">
        <f t="shared" si="5"/>
        <v>2000</v>
      </c>
      <c r="E14" s="19">
        <f t="shared" si="5"/>
        <v>0</v>
      </c>
      <c r="F14" s="19">
        <f t="shared" si="5"/>
        <v>0</v>
      </c>
      <c r="G14" s="19">
        <f t="shared" si="5"/>
        <v>0</v>
      </c>
      <c r="H14" s="19">
        <f t="shared" si="5"/>
        <v>0</v>
      </c>
      <c r="I14" s="19">
        <f t="shared" si="5"/>
        <v>0</v>
      </c>
      <c r="J14" s="19">
        <f t="shared" si="5"/>
        <v>0</v>
      </c>
      <c r="K14" s="19">
        <f t="shared" si="5"/>
        <v>0</v>
      </c>
      <c r="L14" s="19">
        <f t="shared" si="5"/>
        <v>0</v>
      </c>
      <c r="M14" s="19">
        <f t="shared" si="5"/>
        <v>0</v>
      </c>
      <c r="N14" s="19"/>
    </row>
    <row r="15" spans="1:14" ht="15" customHeight="1">
      <c r="A15" s="18" t="s">
        <v>115</v>
      </c>
      <c r="B15" s="19"/>
      <c r="C15" s="19"/>
      <c r="D15" s="19">
        <v>2000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ht="15" customHeight="1">
      <c r="A16" s="18" t="s">
        <v>102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15" customHeight="1">
      <c r="A17" s="18" t="s">
        <v>103</v>
      </c>
      <c r="B17" s="19">
        <f aca="true" t="shared" si="6" ref="B17:M17">SUM(B18:B19)</f>
        <v>3327</v>
      </c>
      <c r="C17" s="19">
        <f t="shared" si="6"/>
        <v>2000</v>
      </c>
      <c r="D17" s="19">
        <f t="shared" si="6"/>
        <v>5003.42</v>
      </c>
      <c r="E17" s="19">
        <f t="shared" si="6"/>
        <v>0</v>
      </c>
      <c r="F17" s="19">
        <f t="shared" si="6"/>
        <v>5598.36</v>
      </c>
      <c r="G17" s="19">
        <f t="shared" si="6"/>
        <v>0</v>
      </c>
      <c r="H17" s="19">
        <f t="shared" si="6"/>
        <v>0</v>
      </c>
      <c r="I17" s="19">
        <f t="shared" si="6"/>
        <v>0</v>
      </c>
      <c r="J17" s="19">
        <f t="shared" si="6"/>
        <v>0</v>
      </c>
      <c r="K17" s="19">
        <f t="shared" si="6"/>
        <v>0</v>
      </c>
      <c r="L17" s="19">
        <f t="shared" si="6"/>
        <v>0</v>
      </c>
      <c r="M17" s="19">
        <f t="shared" si="6"/>
        <v>0</v>
      </c>
      <c r="N17" s="19"/>
    </row>
    <row r="18" spans="1:14" ht="15" customHeight="1">
      <c r="A18" s="18" t="s">
        <v>104</v>
      </c>
      <c r="B18" s="19">
        <v>1327</v>
      </c>
      <c r="C18" s="19">
        <v>0</v>
      </c>
      <c r="D18" s="19"/>
      <c r="E18" s="19"/>
      <c r="F18" s="19">
        <v>825</v>
      </c>
      <c r="G18" s="19"/>
      <c r="H18" s="19"/>
      <c r="I18" s="19"/>
      <c r="J18" s="19"/>
      <c r="K18" s="19"/>
      <c r="L18" s="19"/>
      <c r="M18" s="19"/>
      <c r="N18" s="19"/>
    </row>
    <row r="19" spans="1:14" ht="15" customHeight="1">
      <c r="A19" s="18" t="s">
        <v>109</v>
      </c>
      <c r="B19" s="19">
        <v>2000</v>
      </c>
      <c r="C19" s="19">
        <v>2000</v>
      </c>
      <c r="D19" s="19">
        <v>5003.42</v>
      </c>
      <c r="E19" s="19"/>
      <c r="F19" s="19">
        <v>4773.36</v>
      </c>
      <c r="G19" s="19"/>
      <c r="H19" s="19"/>
      <c r="I19" s="19"/>
      <c r="J19" s="19"/>
      <c r="K19" s="19"/>
      <c r="L19" s="19"/>
      <c r="M19" s="19"/>
      <c r="N19" s="19"/>
    </row>
    <row r="20" spans="1:14" ht="15" customHeight="1">
      <c r="A20" s="18" t="s">
        <v>106</v>
      </c>
      <c r="B20" s="19"/>
      <c r="C20" s="19"/>
      <c r="D20" s="19">
        <v>9900</v>
      </c>
      <c r="E20" s="19">
        <v>169</v>
      </c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5" customHeight="1">
      <c r="A21" s="18" t="s">
        <v>105</v>
      </c>
      <c r="B21" s="19">
        <f aca="true" t="shared" si="7" ref="B21:M21">B22</f>
        <v>21405.35</v>
      </c>
      <c r="C21" s="19">
        <f t="shared" si="7"/>
        <v>0</v>
      </c>
      <c r="D21" s="19">
        <f t="shared" si="7"/>
        <v>0</v>
      </c>
      <c r="E21" s="19">
        <f t="shared" si="7"/>
        <v>0</v>
      </c>
      <c r="F21" s="19">
        <f t="shared" si="7"/>
        <v>0</v>
      </c>
      <c r="G21" s="19">
        <f t="shared" si="7"/>
        <v>0</v>
      </c>
      <c r="H21" s="19">
        <f t="shared" si="7"/>
        <v>0</v>
      </c>
      <c r="I21" s="19">
        <f t="shared" si="7"/>
        <v>0</v>
      </c>
      <c r="J21" s="19">
        <f t="shared" si="7"/>
        <v>0</v>
      </c>
      <c r="K21" s="19">
        <f t="shared" si="7"/>
        <v>0</v>
      </c>
      <c r="L21" s="19">
        <f t="shared" si="7"/>
        <v>0</v>
      </c>
      <c r="M21" s="19">
        <f t="shared" si="7"/>
        <v>0</v>
      </c>
      <c r="N21" s="19"/>
    </row>
    <row r="22" spans="1:14" ht="15" customHeight="1">
      <c r="A22" s="18" t="s">
        <v>106</v>
      </c>
      <c r="B22" s="19">
        <v>21405.35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5" customHeight="1">
      <c r="A23" s="22" t="s">
        <v>150</v>
      </c>
      <c r="B23" s="23"/>
      <c r="C23" s="23"/>
      <c r="D23" s="23">
        <v>5810</v>
      </c>
      <c r="E23" s="23">
        <v>3000</v>
      </c>
      <c r="F23" s="23">
        <v>3100</v>
      </c>
      <c r="G23" s="23">
        <v>309</v>
      </c>
      <c r="H23" s="23"/>
      <c r="I23" s="23"/>
      <c r="J23" s="23"/>
      <c r="K23" s="23"/>
      <c r="L23" s="23"/>
      <c r="M23" s="23"/>
      <c r="N23" s="23">
        <f>SUM(B23:G23)</f>
        <v>12219</v>
      </c>
    </row>
    <row r="24" spans="1:14" ht="15" customHeight="1">
      <c r="A24" s="18" t="s">
        <v>151</v>
      </c>
      <c r="B24" s="19"/>
      <c r="C24" s="19"/>
      <c r="D24" s="19">
        <v>5810</v>
      </c>
      <c r="E24" s="19">
        <v>3000</v>
      </c>
      <c r="F24" s="19">
        <v>3100</v>
      </c>
      <c r="G24" s="19">
        <v>309</v>
      </c>
      <c r="H24" s="19"/>
      <c r="I24" s="19"/>
      <c r="J24" s="19"/>
      <c r="K24" s="19"/>
      <c r="L24" s="19"/>
      <c r="M24" s="19"/>
      <c r="N24" s="19"/>
    </row>
    <row r="25" spans="1:14" ht="15" customHeight="1">
      <c r="A25" s="15" t="s">
        <v>139</v>
      </c>
      <c r="B25" s="20">
        <f>B9+B23</f>
        <v>25301.35</v>
      </c>
      <c r="C25" s="20">
        <f>C9+C23</f>
        <v>2000</v>
      </c>
      <c r="D25" s="20">
        <f>D9+D23</f>
        <v>22713.42</v>
      </c>
      <c r="E25" s="20">
        <f aca="true" t="shared" si="8" ref="E25:N25">E9+E23</f>
        <v>11969</v>
      </c>
      <c r="F25" s="20">
        <f t="shared" si="8"/>
        <v>18379.36</v>
      </c>
      <c r="G25" s="20">
        <f t="shared" si="8"/>
        <v>10080</v>
      </c>
      <c r="H25" s="20">
        <f t="shared" si="8"/>
        <v>0</v>
      </c>
      <c r="I25" s="20">
        <f t="shared" si="8"/>
        <v>0</v>
      </c>
      <c r="J25" s="20">
        <f t="shared" si="8"/>
        <v>0</v>
      </c>
      <c r="K25" s="20">
        <f t="shared" si="8"/>
        <v>0</v>
      </c>
      <c r="L25" s="20">
        <f t="shared" si="8"/>
        <v>0</v>
      </c>
      <c r="M25" s="20">
        <f t="shared" si="8"/>
        <v>0</v>
      </c>
      <c r="N25" s="20">
        <f t="shared" si="8"/>
        <v>90443.13</v>
      </c>
    </row>
    <row r="26" spans="12:14" ht="15" customHeight="1">
      <c r="L26" s="21"/>
      <c r="M26" s="21"/>
      <c r="N26" s="26">
        <f>N25-'业务活动表6月'!G19-'业务活动表6月'!F18</f>
        <v>0</v>
      </c>
    </row>
    <row r="27" ht="15" customHeight="1">
      <c r="N27" s="21"/>
    </row>
  </sheetData>
  <sheetProtection/>
  <mergeCells count="2">
    <mergeCell ref="A1:N1"/>
    <mergeCell ref="A7:N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25">
      <selection activeCell="H11" sqref="H11"/>
    </sheetView>
  </sheetViews>
  <sheetFormatPr defaultColWidth="9.00390625" defaultRowHeight="14.25"/>
  <cols>
    <col min="1" max="1" width="27.125" style="0" customWidth="1"/>
    <col min="2" max="2" width="6.375" style="0" customWidth="1"/>
    <col min="3" max="3" width="17.375" style="2" customWidth="1"/>
    <col min="4" max="4" width="16.50390625" style="2" customWidth="1"/>
    <col min="5" max="5" width="21.625" style="0" customWidth="1"/>
    <col min="6" max="6" width="6.875" style="0" customWidth="1"/>
    <col min="7" max="7" width="17.625" style="0" customWidth="1"/>
    <col min="8" max="8" width="16.375" style="0" customWidth="1"/>
    <col min="9" max="9" width="11.625" style="0" bestFit="1" customWidth="1"/>
    <col min="15" max="15" width="11.625" style="0" bestFit="1" customWidth="1"/>
  </cols>
  <sheetData>
    <row r="1" spans="1:8" ht="20.25">
      <c r="A1" s="73" t="s">
        <v>0</v>
      </c>
      <c r="B1" s="73"/>
      <c r="C1" s="73"/>
      <c r="D1" s="73"/>
      <c r="E1" s="73"/>
      <c r="F1" s="73"/>
      <c r="G1" s="73"/>
      <c r="H1" s="73"/>
    </row>
    <row r="2" spans="1:8" ht="14.25">
      <c r="A2" s="1"/>
      <c r="H2" s="3" t="s">
        <v>1</v>
      </c>
    </row>
    <row r="3" spans="1:8" ht="14.25">
      <c r="A3" s="74" t="s">
        <v>173</v>
      </c>
      <c r="B3" s="74"/>
      <c r="C3" s="74"/>
      <c r="D3" s="74"/>
      <c r="E3" s="74"/>
      <c r="F3" s="74"/>
      <c r="G3" s="74"/>
      <c r="H3" s="74"/>
    </row>
    <row r="4" spans="1:8" ht="15" customHeight="1">
      <c r="A4" s="4" t="s">
        <v>2</v>
      </c>
      <c r="B4" s="4" t="s">
        <v>3</v>
      </c>
      <c r="C4" s="5" t="s">
        <v>4</v>
      </c>
      <c r="D4" s="5" t="s">
        <v>5</v>
      </c>
      <c r="E4" s="4" t="s">
        <v>6</v>
      </c>
      <c r="F4" s="4" t="s">
        <v>3</v>
      </c>
      <c r="G4" s="4" t="s">
        <v>4</v>
      </c>
      <c r="H4" s="4" t="s">
        <v>5</v>
      </c>
    </row>
    <row r="5" spans="1:8" ht="15" customHeight="1">
      <c r="A5" s="6" t="s">
        <v>7</v>
      </c>
      <c r="B5" s="4"/>
      <c r="C5" s="7"/>
      <c r="D5" s="7"/>
      <c r="E5" s="6" t="s">
        <v>8</v>
      </c>
      <c r="F5" s="4"/>
      <c r="G5" s="8"/>
      <c r="H5" s="8"/>
    </row>
    <row r="6" spans="1:8" ht="15" customHeight="1">
      <c r="A6" s="6" t="s">
        <v>9</v>
      </c>
      <c r="B6" s="4">
        <v>1</v>
      </c>
      <c r="C6" s="7"/>
      <c r="D6" s="7">
        <v>395297.17</v>
      </c>
      <c r="E6" s="6" t="s">
        <v>10</v>
      </c>
      <c r="F6" s="4">
        <v>61</v>
      </c>
      <c r="G6" s="8"/>
      <c r="H6" s="8"/>
    </row>
    <row r="7" spans="1:8" ht="15" customHeight="1">
      <c r="A7" s="6" t="s">
        <v>11</v>
      </c>
      <c r="B7" s="4">
        <v>2</v>
      </c>
      <c r="C7" s="7"/>
      <c r="D7" s="7"/>
      <c r="E7" s="6" t="s">
        <v>12</v>
      </c>
      <c r="F7" s="4">
        <v>62</v>
      </c>
      <c r="G7" s="27"/>
      <c r="H7" s="27">
        <v>6000</v>
      </c>
    </row>
    <row r="8" spans="1:8" ht="15" customHeight="1">
      <c r="A8" s="6" t="s">
        <v>13</v>
      </c>
      <c r="B8" s="4">
        <v>3</v>
      </c>
      <c r="C8" s="7"/>
      <c r="D8" s="7">
        <v>4477.43</v>
      </c>
      <c r="E8" s="6" t="s">
        <v>14</v>
      </c>
      <c r="F8" s="4">
        <v>63</v>
      </c>
      <c r="G8" s="27"/>
      <c r="H8" s="27"/>
    </row>
    <row r="9" spans="1:9" ht="15" customHeight="1">
      <c r="A9" s="6" t="s">
        <v>152</v>
      </c>
      <c r="B9" s="4">
        <v>4</v>
      </c>
      <c r="C9" s="7"/>
      <c r="D9" s="7"/>
      <c r="E9" s="6" t="s">
        <v>15</v>
      </c>
      <c r="F9" s="4">
        <v>65</v>
      </c>
      <c r="G9" s="27"/>
      <c r="H9" s="27"/>
      <c r="I9" s="9"/>
    </row>
    <row r="10" spans="1:8" ht="15" customHeight="1">
      <c r="A10" s="6" t="s">
        <v>16</v>
      </c>
      <c r="B10" s="4">
        <v>8</v>
      </c>
      <c r="C10" s="7"/>
      <c r="D10" s="7"/>
      <c r="E10" s="6" t="s">
        <v>153</v>
      </c>
      <c r="F10" s="4">
        <v>66</v>
      </c>
      <c r="G10" s="27"/>
      <c r="H10" s="27">
        <v>40000</v>
      </c>
    </row>
    <row r="11" spans="1:8" ht="15" customHeight="1">
      <c r="A11" s="6" t="s">
        <v>17</v>
      </c>
      <c r="B11" s="4">
        <v>9</v>
      </c>
      <c r="C11" s="7"/>
      <c r="D11" s="7">
        <v>15700</v>
      </c>
      <c r="E11" s="6" t="s">
        <v>154</v>
      </c>
      <c r="F11" s="4">
        <v>71</v>
      </c>
      <c r="G11" s="27"/>
      <c r="H11" s="27"/>
    </row>
    <row r="12" spans="1:8" ht="15" customHeight="1">
      <c r="A12" s="6" t="s">
        <v>18</v>
      </c>
      <c r="B12" s="4">
        <v>15</v>
      </c>
      <c r="C12" s="7"/>
      <c r="D12" s="7"/>
      <c r="E12" s="6" t="s">
        <v>155</v>
      </c>
      <c r="F12" s="4">
        <v>72</v>
      </c>
      <c r="G12" s="27"/>
      <c r="H12" s="27"/>
    </row>
    <row r="13" spans="1:8" ht="15" customHeight="1">
      <c r="A13" s="6" t="s">
        <v>19</v>
      </c>
      <c r="B13" s="4">
        <v>18</v>
      </c>
      <c r="C13" s="7"/>
      <c r="D13" s="7"/>
      <c r="E13" s="6" t="s">
        <v>156</v>
      </c>
      <c r="F13" s="4">
        <v>74</v>
      </c>
      <c r="G13" s="27"/>
      <c r="H13" s="27"/>
    </row>
    <row r="14" spans="1:15" ht="15" customHeight="1">
      <c r="A14" s="6" t="s">
        <v>20</v>
      </c>
      <c r="B14" s="4">
        <v>20</v>
      </c>
      <c r="C14" s="7">
        <f>SUM(C6:C13)</f>
        <v>0</v>
      </c>
      <c r="D14" s="7">
        <f>SUM(D6:D13)</f>
        <v>415474.6</v>
      </c>
      <c r="E14" s="6" t="s">
        <v>21</v>
      </c>
      <c r="F14" s="4">
        <v>78</v>
      </c>
      <c r="G14" s="27"/>
      <c r="H14" s="27"/>
      <c r="N14" s="2">
        <f>L14/48</f>
        <v>0</v>
      </c>
      <c r="O14" s="9">
        <f>N14*8</f>
        <v>0</v>
      </c>
    </row>
    <row r="15" spans="1:15" ht="15" customHeight="1">
      <c r="A15" s="6"/>
      <c r="B15" s="4"/>
      <c r="C15" s="7"/>
      <c r="D15" s="7"/>
      <c r="E15" s="6" t="s">
        <v>22</v>
      </c>
      <c r="F15" s="4">
        <v>80</v>
      </c>
      <c r="G15" s="27">
        <f>SUM(G6:G14)</f>
        <v>0</v>
      </c>
      <c r="H15" s="27">
        <f>SUM(H6:H14)</f>
        <v>46000</v>
      </c>
      <c r="N15" s="2">
        <f>L15/36</f>
        <v>0</v>
      </c>
      <c r="O15" s="9">
        <f>N15*8</f>
        <v>0</v>
      </c>
    </row>
    <row r="16" spans="1:15" ht="15" customHeight="1">
      <c r="A16" s="6" t="s">
        <v>23</v>
      </c>
      <c r="B16" s="4"/>
      <c r="C16" s="7"/>
      <c r="D16" s="7"/>
      <c r="E16" s="6"/>
      <c r="F16" s="4"/>
      <c r="G16" s="7"/>
      <c r="H16" s="7"/>
      <c r="O16" s="9">
        <f>SUM(O14:O15)</f>
        <v>0</v>
      </c>
    </row>
    <row r="17" spans="1:8" ht="15" customHeight="1">
      <c r="A17" s="6" t="s">
        <v>24</v>
      </c>
      <c r="B17" s="4">
        <v>21</v>
      </c>
      <c r="C17" s="7"/>
      <c r="D17" s="7"/>
      <c r="E17" s="6" t="s">
        <v>25</v>
      </c>
      <c r="F17" s="4"/>
      <c r="G17" s="7"/>
      <c r="H17" s="7"/>
    </row>
    <row r="18" spans="1:8" ht="15" customHeight="1">
      <c r="A18" s="6" t="s">
        <v>26</v>
      </c>
      <c r="B18" s="4">
        <v>24</v>
      </c>
      <c r="C18" s="7"/>
      <c r="D18" s="7"/>
      <c r="E18" s="6" t="s">
        <v>27</v>
      </c>
      <c r="F18" s="4">
        <v>81</v>
      </c>
      <c r="G18" s="7"/>
      <c r="H18" s="7"/>
    </row>
    <row r="19" spans="1:8" ht="15" customHeight="1">
      <c r="A19" s="6" t="s">
        <v>28</v>
      </c>
      <c r="B19" s="4">
        <v>30</v>
      </c>
      <c r="C19" s="7">
        <f>SUM(C17:C18)</f>
        <v>0</v>
      </c>
      <c r="D19" s="7">
        <f>SUM(D17:D18)</f>
        <v>0</v>
      </c>
      <c r="E19" s="6" t="s">
        <v>29</v>
      </c>
      <c r="F19" s="4">
        <v>84</v>
      </c>
      <c r="G19" s="7"/>
      <c r="H19" s="7"/>
    </row>
    <row r="20" spans="1:8" ht="15" customHeight="1">
      <c r="A20" s="6"/>
      <c r="B20" s="4"/>
      <c r="C20" s="7"/>
      <c r="D20" s="7"/>
      <c r="E20" s="6" t="s">
        <v>30</v>
      </c>
      <c r="F20" s="4">
        <v>88</v>
      </c>
      <c r="G20" s="7"/>
      <c r="H20" s="7"/>
    </row>
    <row r="21" spans="1:8" ht="15" customHeight="1">
      <c r="A21" s="6" t="s">
        <v>31</v>
      </c>
      <c r="B21" s="4"/>
      <c r="C21" s="7"/>
      <c r="D21" s="7"/>
      <c r="E21" s="6" t="s">
        <v>32</v>
      </c>
      <c r="F21" s="4">
        <v>90</v>
      </c>
      <c r="G21" s="7">
        <f>SUM(G18:G20)</f>
        <v>0</v>
      </c>
      <c r="H21" s="7">
        <f>SUM(H18:H20)</f>
        <v>0</v>
      </c>
    </row>
    <row r="22" spans="1:8" ht="15" customHeight="1">
      <c r="A22" s="6" t="s">
        <v>33</v>
      </c>
      <c r="B22" s="4">
        <v>31</v>
      </c>
      <c r="C22" s="7"/>
      <c r="D22" s="7"/>
      <c r="E22" s="6"/>
      <c r="F22" s="4"/>
      <c r="G22" s="28"/>
      <c r="H22" s="28"/>
    </row>
    <row r="23" spans="1:9" ht="15" customHeight="1">
      <c r="A23" s="6" t="s">
        <v>34</v>
      </c>
      <c r="B23" s="4">
        <v>32</v>
      </c>
      <c r="C23" s="7"/>
      <c r="D23" s="7"/>
      <c r="E23" s="6" t="s">
        <v>35</v>
      </c>
      <c r="F23" s="4"/>
      <c r="G23" s="28"/>
      <c r="H23" s="28"/>
      <c r="I23" s="9"/>
    </row>
    <row r="24" spans="1:8" ht="15" customHeight="1">
      <c r="A24" s="6" t="s">
        <v>36</v>
      </c>
      <c r="B24" s="4">
        <v>33</v>
      </c>
      <c r="C24" s="7">
        <f>C22-C23</f>
        <v>0</v>
      </c>
      <c r="D24" s="7">
        <f>D22-D23</f>
        <v>0</v>
      </c>
      <c r="E24" s="6" t="s">
        <v>37</v>
      </c>
      <c r="F24" s="4">
        <v>91</v>
      </c>
      <c r="G24" s="28"/>
      <c r="H24" s="28"/>
    </row>
    <row r="25" spans="1:8" ht="15" customHeight="1">
      <c r="A25" s="6" t="s">
        <v>38</v>
      </c>
      <c r="B25" s="4">
        <v>34</v>
      </c>
      <c r="C25" s="7"/>
      <c r="D25" s="7"/>
      <c r="E25" s="6"/>
      <c r="F25" s="4"/>
      <c r="G25" s="28"/>
      <c r="H25" s="28"/>
    </row>
    <row r="26" spans="1:8" ht="15" customHeight="1">
      <c r="A26" s="6" t="s">
        <v>39</v>
      </c>
      <c r="B26" s="4">
        <v>35</v>
      </c>
      <c r="C26" s="7"/>
      <c r="D26" s="7"/>
      <c r="E26" s="6" t="s">
        <v>40</v>
      </c>
      <c r="F26" s="4">
        <v>100</v>
      </c>
      <c r="G26" s="27">
        <f>G24+G21+G15</f>
        <v>0</v>
      </c>
      <c r="H26" s="27">
        <f>H24+H21+H15</f>
        <v>46000</v>
      </c>
    </row>
    <row r="27" spans="1:8" ht="15" customHeight="1">
      <c r="A27" s="6" t="s">
        <v>41</v>
      </c>
      <c r="B27" s="4">
        <v>38</v>
      </c>
      <c r="C27" s="7"/>
      <c r="D27" s="7"/>
      <c r="E27" s="6"/>
      <c r="F27" s="4"/>
      <c r="G27" s="28"/>
      <c r="H27" s="28"/>
    </row>
    <row r="28" spans="1:8" ht="15" customHeight="1">
      <c r="A28" s="6" t="s">
        <v>42</v>
      </c>
      <c r="B28" s="4">
        <v>40</v>
      </c>
      <c r="C28" s="7">
        <f>C24+C25+C26+C27</f>
        <v>0</v>
      </c>
      <c r="D28" s="7">
        <f>D24+D25+D26+D27</f>
        <v>0</v>
      </c>
      <c r="E28" s="6"/>
      <c r="F28" s="4"/>
      <c r="G28" s="29"/>
      <c r="H28" s="29"/>
    </row>
    <row r="29" spans="1:8" ht="15" customHeight="1">
      <c r="A29" s="6"/>
      <c r="B29" s="4"/>
      <c r="C29" s="7"/>
      <c r="D29" s="7"/>
      <c r="E29" s="6"/>
      <c r="F29" s="4"/>
      <c r="G29" s="29"/>
      <c r="H29" s="29"/>
    </row>
    <row r="30" spans="1:8" ht="15" customHeight="1">
      <c r="A30" s="6" t="s">
        <v>43</v>
      </c>
      <c r="B30" s="4"/>
      <c r="C30" s="7"/>
      <c r="D30" s="7"/>
      <c r="E30" s="6"/>
      <c r="F30" s="4"/>
      <c r="G30" s="29"/>
      <c r="H30" s="29"/>
    </row>
    <row r="31" spans="1:8" ht="15" customHeight="1">
      <c r="A31" s="6" t="s">
        <v>44</v>
      </c>
      <c r="B31" s="4">
        <v>41</v>
      </c>
      <c r="C31" s="7"/>
      <c r="D31" s="7"/>
      <c r="E31" s="6" t="s">
        <v>45</v>
      </c>
      <c r="F31" s="4"/>
      <c r="G31" s="29"/>
      <c r="H31" s="29"/>
    </row>
    <row r="32" spans="1:8" ht="15" customHeight="1">
      <c r="A32" s="6"/>
      <c r="B32" s="4"/>
      <c r="C32" s="7"/>
      <c r="D32" s="7"/>
      <c r="E32" s="6" t="s">
        <v>46</v>
      </c>
      <c r="F32" s="4">
        <v>101</v>
      </c>
      <c r="G32" s="7"/>
      <c r="H32" s="7">
        <f>30000+'业务活动表7月'!F31</f>
        <v>161829.73</v>
      </c>
    </row>
    <row r="33" spans="1:8" ht="15" customHeight="1">
      <c r="A33" s="11" t="s">
        <v>47</v>
      </c>
      <c r="B33" s="4"/>
      <c r="C33" s="7"/>
      <c r="D33" s="7"/>
      <c r="E33" s="6" t="s">
        <v>48</v>
      </c>
      <c r="F33" s="4">
        <v>105</v>
      </c>
      <c r="G33" s="10"/>
      <c r="H33" s="10">
        <f>G33+'业务活动表7月'!G31</f>
        <v>207644.87</v>
      </c>
    </row>
    <row r="34" spans="1:8" ht="15" customHeight="1">
      <c r="A34" s="11" t="s">
        <v>49</v>
      </c>
      <c r="B34" s="4">
        <v>51</v>
      </c>
      <c r="C34" s="7"/>
      <c r="D34" s="7"/>
      <c r="E34" s="6" t="s">
        <v>50</v>
      </c>
      <c r="F34" s="4">
        <v>110</v>
      </c>
      <c r="G34" s="10">
        <f>SUM(G32:G33)</f>
        <v>0</v>
      </c>
      <c r="H34" s="10">
        <f>SUM(H32:H33)</f>
        <v>369474.6</v>
      </c>
    </row>
    <row r="35" spans="1:8" ht="15" customHeight="1">
      <c r="A35" s="6"/>
      <c r="B35" s="4"/>
      <c r="C35" s="7"/>
      <c r="D35" s="7"/>
      <c r="E35" s="6"/>
      <c r="F35" s="4"/>
      <c r="G35" s="8"/>
      <c r="H35" s="8"/>
    </row>
    <row r="36" spans="1:8" ht="15" customHeight="1">
      <c r="A36" s="4" t="s">
        <v>51</v>
      </c>
      <c r="B36" s="4">
        <v>60</v>
      </c>
      <c r="C36" s="7">
        <f>C34+C31+C28+C19+C14</f>
        <v>0</v>
      </c>
      <c r="D36" s="7">
        <f>D34+D31+D28+D19+D14</f>
        <v>415474.6</v>
      </c>
      <c r="E36" s="4" t="s">
        <v>52</v>
      </c>
      <c r="F36" s="4">
        <v>120</v>
      </c>
      <c r="G36" s="10">
        <f>G34+G26</f>
        <v>0</v>
      </c>
      <c r="H36" s="10">
        <f>H34+H26</f>
        <v>415474.6</v>
      </c>
    </row>
    <row r="38" spans="3:4" ht="14.25">
      <c r="C38" s="2">
        <f>C36-G36</f>
        <v>0</v>
      </c>
      <c r="D38" s="2">
        <f>D36-H36</f>
        <v>0</v>
      </c>
    </row>
  </sheetData>
  <sheetProtection/>
  <mergeCells count="2">
    <mergeCell ref="A1:H1"/>
    <mergeCell ref="A3:H3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scale="98" r:id="rId1"/>
  <rowBreaks count="1" manualBreakCount="1">
    <brk id="3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3">
      <selection activeCell="A8" sqref="A8:A9"/>
    </sheetView>
  </sheetViews>
  <sheetFormatPr defaultColWidth="9.00390625" defaultRowHeight="14.25"/>
  <cols>
    <col min="1" max="1" width="21.375" style="0" customWidth="1"/>
    <col min="2" max="2" width="5.125" style="0" customWidth="1"/>
    <col min="3" max="3" width="13.00390625" style="0" customWidth="1"/>
    <col min="4" max="4" width="12.625" style="0" customWidth="1"/>
    <col min="5" max="5" width="12.875" style="0" customWidth="1"/>
    <col min="6" max="6" width="12.25390625" style="0" customWidth="1"/>
    <col min="7" max="7" width="14.50390625" style="0" customWidth="1"/>
    <col min="8" max="8" width="13.50390625" style="0" customWidth="1"/>
    <col min="10" max="10" width="13.875" style="0" bestFit="1" customWidth="1"/>
    <col min="11" max="11" width="12.75390625" style="0" bestFit="1" customWidth="1"/>
  </cols>
  <sheetData>
    <row r="1" spans="1:8" ht="22.5" customHeight="1">
      <c r="A1" s="73" t="s">
        <v>53</v>
      </c>
      <c r="B1" s="73"/>
      <c r="C1" s="73"/>
      <c r="D1" s="73"/>
      <c r="E1" s="73"/>
      <c r="F1" s="73"/>
      <c r="G1" s="73"/>
      <c r="H1" s="73"/>
    </row>
    <row r="2" ht="14.25">
      <c r="H2" s="12" t="s">
        <v>54</v>
      </c>
    </row>
    <row r="3" spans="1:8" ht="14.25">
      <c r="A3" s="75" t="s">
        <v>108</v>
      </c>
      <c r="B3" s="75"/>
      <c r="C3" s="75"/>
      <c r="D3" s="75"/>
      <c r="E3" s="75"/>
      <c r="F3" s="75"/>
      <c r="G3" s="75"/>
      <c r="H3" s="75"/>
    </row>
    <row r="4" spans="1:8" ht="16.5" customHeight="1">
      <c r="A4" s="76" t="s">
        <v>55</v>
      </c>
      <c r="B4" s="76" t="s">
        <v>3</v>
      </c>
      <c r="C4" s="76" t="s">
        <v>56</v>
      </c>
      <c r="D4" s="76"/>
      <c r="E4" s="76"/>
      <c r="F4" s="76" t="s">
        <v>57</v>
      </c>
      <c r="G4" s="76"/>
      <c r="H4" s="76"/>
    </row>
    <row r="5" spans="1:8" ht="17.25" customHeight="1">
      <c r="A5" s="76"/>
      <c r="B5" s="76"/>
      <c r="C5" s="13" t="s">
        <v>58</v>
      </c>
      <c r="D5" s="13" t="s">
        <v>59</v>
      </c>
      <c r="E5" s="13" t="s">
        <v>60</v>
      </c>
      <c r="F5" s="13" t="s">
        <v>58</v>
      </c>
      <c r="G5" s="13" t="s">
        <v>59</v>
      </c>
      <c r="H5" s="13" t="s">
        <v>60</v>
      </c>
    </row>
    <row r="6" spans="1:8" ht="24.75" customHeight="1">
      <c r="A6" s="30" t="s">
        <v>61</v>
      </c>
      <c r="B6" s="30"/>
      <c r="C6" s="25"/>
      <c r="D6" s="25"/>
      <c r="E6" s="25"/>
      <c r="F6" s="25"/>
      <c r="G6" s="25"/>
      <c r="H6" s="25"/>
    </row>
    <row r="7" spans="1:8" ht="24.75" customHeight="1">
      <c r="A7" s="30" t="s">
        <v>77</v>
      </c>
      <c r="B7" s="13">
        <v>1</v>
      </c>
      <c r="C7" s="25">
        <f>SUM(C8:C13)</f>
        <v>0</v>
      </c>
      <c r="D7" s="25"/>
      <c r="E7" s="25">
        <f aca="true" t="shared" si="0" ref="E7:E15">SUM(C7:D7)</f>
        <v>0</v>
      </c>
      <c r="F7" s="25"/>
      <c r="G7" s="25">
        <f>SUM(G8:G15)</f>
        <v>35728</v>
      </c>
      <c r="H7" s="25">
        <f>SUM(H8:H15)</f>
        <v>35728</v>
      </c>
    </row>
    <row r="8" spans="1:8" ht="34.5" customHeight="1">
      <c r="A8" s="30" t="s">
        <v>95</v>
      </c>
      <c r="B8" s="13">
        <v>2</v>
      </c>
      <c r="C8" s="25"/>
      <c r="D8" s="25">
        <v>35728</v>
      </c>
      <c r="E8" s="25">
        <f t="shared" si="0"/>
        <v>35728</v>
      </c>
      <c r="F8" s="25"/>
      <c r="G8" s="25">
        <f>D8</f>
        <v>35728</v>
      </c>
      <c r="H8" s="25">
        <f aca="true" t="shared" si="1" ref="H8:H15">SUM(F8:G8)</f>
        <v>35728</v>
      </c>
    </row>
    <row r="9" spans="1:8" ht="24.75" customHeight="1">
      <c r="A9" s="30"/>
      <c r="B9" s="13">
        <v>3</v>
      </c>
      <c r="C9" s="25"/>
      <c r="D9" s="25"/>
      <c r="E9" s="25">
        <f t="shared" si="0"/>
        <v>0</v>
      </c>
      <c r="F9" s="25"/>
      <c r="G9" s="25"/>
      <c r="H9" s="25">
        <f t="shared" si="1"/>
        <v>0</v>
      </c>
    </row>
    <row r="10" spans="1:8" ht="24.75" customHeight="1">
      <c r="A10" s="30"/>
      <c r="B10" s="13">
        <v>4</v>
      </c>
      <c r="C10" s="25"/>
      <c r="D10" s="25"/>
      <c r="E10" s="25">
        <f t="shared" si="0"/>
        <v>0</v>
      </c>
      <c r="F10" s="25"/>
      <c r="G10" s="25"/>
      <c r="H10" s="25">
        <f t="shared" si="1"/>
        <v>0</v>
      </c>
    </row>
    <row r="11" spans="1:8" ht="24.75" customHeight="1">
      <c r="A11" s="30"/>
      <c r="B11" s="13">
        <v>5</v>
      </c>
      <c r="C11" s="25"/>
      <c r="D11" s="25"/>
      <c r="E11" s="25">
        <f t="shared" si="0"/>
        <v>0</v>
      </c>
      <c r="F11" s="25"/>
      <c r="G11" s="25"/>
      <c r="H11" s="25">
        <f t="shared" si="1"/>
        <v>0</v>
      </c>
    </row>
    <row r="12" spans="1:8" ht="24.75" customHeight="1">
      <c r="A12" s="30"/>
      <c r="B12" s="13">
        <v>6</v>
      </c>
      <c r="C12" s="25"/>
      <c r="D12" s="25"/>
      <c r="E12" s="25">
        <f t="shared" si="0"/>
        <v>0</v>
      </c>
      <c r="F12" s="25"/>
      <c r="G12" s="25"/>
      <c r="H12" s="25">
        <f t="shared" si="1"/>
        <v>0</v>
      </c>
    </row>
    <row r="13" spans="1:8" ht="24.75" customHeight="1">
      <c r="A13" s="30"/>
      <c r="B13" s="13"/>
      <c r="C13" s="25"/>
      <c r="D13" s="25"/>
      <c r="E13" s="25">
        <f t="shared" si="0"/>
        <v>0</v>
      </c>
      <c r="F13" s="25"/>
      <c r="G13" s="25"/>
      <c r="H13" s="25">
        <f t="shared" si="1"/>
        <v>0</v>
      </c>
    </row>
    <row r="14" spans="1:8" ht="39.75" customHeight="1">
      <c r="A14" s="30"/>
      <c r="B14" s="13"/>
      <c r="C14" s="25"/>
      <c r="D14" s="25"/>
      <c r="E14" s="25">
        <f t="shared" si="0"/>
        <v>0</v>
      </c>
      <c r="F14" s="25"/>
      <c r="G14" s="25"/>
      <c r="H14" s="25">
        <f t="shared" si="1"/>
        <v>0</v>
      </c>
    </row>
    <row r="15" spans="1:8" ht="24.75" customHeight="1">
      <c r="A15" s="30" t="s">
        <v>62</v>
      </c>
      <c r="B15" s="13">
        <v>9</v>
      </c>
      <c r="C15" s="25"/>
      <c r="D15" s="25"/>
      <c r="E15" s="25">
        <f t="shared" si="0"/>
        <v>0</v>
      </c>
      <c r="F15" s="25"/>
      <c r="G15" s="25"/>
      <c r="H15" s="25">
        <f t="shared" si="1"/>
        <v>0</v>
      </c>
    </row>
    <row r="16" spans="1:8" ht="24.75" customHeight="1">
      <c r="A16" s="13" t="s">
        <v>63</v>
      </c>
      <c r="B16" s="13">
        <v>11</v>
      </c>
      <c r="C16" s="25">
        <f aca="true" t="shared" si="2" ref="C16:H16">C7+C15</f>
        <v>0</v>
      </c>
      <c r="D16" s="25">
        <f t="shared" si="2"/>
        <v>0</v>
      </c>
      <c r="E16" s="25">
        <f t="shared" si="2"/>
        <v>0</v>
      </c>
      <c r="F16" s="25">
        <f t="shared" si="2"/>
        <v>0</v>
      </c>
      <c r="G16" s="25">
        <f t="shared" si="2"/>
        <v>35728</v>
      </c>
      <c r="H16" s="25">
        <f t="shared" si="2"/>
        <v>35728</v>
      </c>
    </row>
    <row r="17" spans="1:8" ht="24.75" customHeight="1">
      <c r="A17" s="30" t="s">
        <v>64</v>
      </c>
      <c r="B17" s="13"/>
      <c r="C17" s="25"/>
      <c r="D17" s="25"/>
      <c r="E17" s="25">
        <f aca="true" t="shared" si="3" ref="E17:E28">SUM(C17:D17)</f>
        <v>0</v>
      </c>
      <c r="F17" s="25"/>
      <c r="G17" s="25"/>
      <c r="H17" s="25">
        <f>SUM(F17:G17)</f>
        <v>0</v>
      </c>
    </row>
    <row r="18" spans="1:8" ht="24.75" customHeight="1">
      <c r="A18" s="30" t="s">
        <v>65</v>
      </c>
      <c r="B18" s="13">
        <v>12</v>
      </c>
      <c r="C18" s="25"/>
      <c r="D18" s="25">
        <f>SUM(D19:D25)</f>
        <v>25301.35</v>
      </c>
      <c r="E18" s="25">
        <f t="shared" si="3"/>
        <v>25301.35</v>
      </c>
      <c r="F18" s="25"/>
      <c r="G18" s="25">
        <f>SUM(G19:G25)</f>
        <v>25301.35</v>
      </c>
      <c r="H18" s="25">
        <f>SUM(H19:H25)</f>
        <v>25301.35</v>
      </c>
    </row>
    <row r="19" spans="1:8" ht="24.75" customHeight="1">
      <c r="A19" s="30" t="s">
        <v>95</v>
      </c>
      <c r="B19" s="13">
        <v>13</v>
      </c>
      <c r="C19" s="25"/>
      <c r="D19" s="25">
        <v>25301.35</v>
      </c>
      <c r="E19" s="25">
        <f t="shared" si="3"/>
        <v>25301.35</v>
      </c>
      <c r="F19" s="25"/>
      <c r="G19" s="25">
        <f>D19</f>
        <v>25301.35</v>
      </c>
      <c r="H19" s="25">
        <f aca="true" t="shared" si="4" ref="H19:H28">SUM(F19:G19)</f>
        <v>25301.35</v>
      </c>
    </row>
    <row r="20" spans="1:8" ht="24.75" customHeight="1">
      <c r="A20" s="30" t="s">
        <v>78</v>
      </c>
      <c r="B20" s="13">
        <v>14</v>
      </c>
      <c r="C20" s="25"/>
      <c r="D20" s="25"/>
      <c r="E20" s="25">
        <f t="shared" si="3"/>
        <v>0</v>
      </c>
      <c r="F20" s="25"/>
      <c r="G20" s="25"/>
      <c r="H20" s="25">
        <f t="shared" si="4"/>
        <v>0</v>
      </c>
    </row>
    <row r="21" spans="1:8" ht="24.75" customHeight="1">
      <c r="A21" s="30"/>
      <c r="B21" s="13">
        <v>15</v>
      </c>
      <c r="C21" s="25"/>
      <c r="D21" s="25"/>
      <c r="E21" s="25">
        <f t="shared" si="3"/>
        <v>0</v>
      </c>
      <c r="F21" s="25"/>
      <c r="G21" s="25"/>
      <c r="H21" s="25">
        <f t="shared" si="4"/>
        <v>0</v>
      </c>
    </row>
    <row r="22" spans="1:8" ht="24.75" customHeight="1">
      <c r="A22" s="30"/>
      <c r="B22" s="13">
        <v>16</v>
      </c>
      <c r="C22" s="25"/>
      <c r="D22" s="25"/>
      <c r="E22" s="25">
        <f t="shared" si="3"/>
        <v>0</v>
      </c>
      <c r="F22" s="25"/>
      <c r="G22" s="25"/>
      <c r="H22" s="25">
        <f t="shared" si="4"/>
        <v>0</v>
      </c>
    </row>
    <row r="23" spans="1:8" ht="24.75" customHeight="1">
      <c r="A23" s="30"/>
      <c r="B23" s="13"/>
      <c r="C23" s="25"/>
      <c r="D23" s="25"/>
      <c r="E23" s="25">
        <f t="shared" si="3"/>
        <v>0</v>
      </c>
      <c r="F23" s="25"/>
      <c r="G23" s="25"/>
      <c r="H23" s="25">
        <f t="shared" si="4"/>
        <v>0</v>
      </c>
    </row>
    <row r="24" spans="1:8" ht="24.75" customHeight="1">
      <c r="A24" s="30"/>
      <c r="B24" s="13"/>
      <c r="C24" s="25"/>
      <c r="D24" s="25"/>
      <c r="E24" s="25">
        <f t="shared" si="3"/>
        <v>0</v>
      </c>
      <c r="F24" s="25"/>
      <c r="G24" s="25"/>
      <c r="H24" s="25">
        <f t="shared" si="4"/>
        <v>0</v>
      </c>
    </row>
    <row r="25" spans="1:8" ht="39.75" customHeight="1">
      <c r="A25" s="30"/>
      <c r="B25" s="13"/>
      <c r="C25" s="25"/>
      <c r="D25" s="25"/>
      <c r="E25" s="25">
        <f t="shared" si="3"/>
        <v>0</v>
      </c>
      <c r="F25" s="25"/>
      <c r="G25" s="25"/>
      <c r="H25" s="25">
        <f t="shared" si="4"/>
        <v>0</v>
      </c>
    </row>
    <row r="26" spans="1:8" ht="24.75" customHeight="1">
      <c r="A26" s="30" t="s">
        <v>66</v>
      </c>
      <c r="B26" s="13">
        <v>21</v>
      </c>
      <c r="C26" s="25">
        <v>21169</v>
      </c>
      <c r="D26" s="25"/>
      <c r="E26" s="25">
        <f t="shared" si="3"/>
        <v>21169</v>
      </c>
      <c r="F26" s="25">
        <f>C26</f>
        <v>21169</v>
      </c>
      <c r="G26" s="25"/>
      <c r="H26" s="25">
        <f t="shared" si="4"/>
        <v>21169</v>
      </c>
    </row>
    <row r="27" spans="1:10" ht="24.75" customHeight="1">
      <c r="A27" s="30" t="s">
        <v>67</v>
      </c>
      <c r="B27" s="13">
        <v>24</v>
      </c>
      <c r="C27" s="25"/>
      <c r="D27" s="25"/>
      <c r="E27" s="25">
        <f t="shared" si="3"/>
        <v>0</v>
      </c>
      <c r="F27" s="25"/>
      <c r="G27" s="25"/>
      <c r="H27" s="25">
        <f t="shared" si="4"/>
        <v>0</v>
      </c>
      <c r="J27" s="9"/>
    </row>
    <row r="28" spans="1:11" ht="24.75" customHeight="1">
      <c r="A28" s="30" t="s">
        <v>68</v>
      </c>
      <c r="B28" s="13">
        <v>28</v>
      </c>
      <c r="C28" s="25">
        <v>-35.01</v>
      </c>
      <c r="D28" s="25"/>
      <c r="E28" s="25">
        <f t="shared" si="3"/>
        <v>-35.01</v>
      </c>
      <c r="F28" s="25">
        <f>C28</f>
        <v>-35.01</v>
      </c>
      <c r="G28" s="25"/>
      <c r="H28" s="25">
        <f t="shared" si="4"/>
        <v>-35.01</v>
      </c>
      <c r="K28" s="9"/>
    </row>
    <row r="29" spans="1:8" ht="24.75" customHeight="1">
      <c r="A29" s="13" t="s">
        <v>69</v>
      </c>
      <c r="B29" s="13">
        <v>35</v>
      </c>
      <c r="C29" s="25">
        <f>C18++C26+C27+C28</f>
        <v>21133.99</v>
      </c>
      <c r="D29" s="25">
        <f>D18++D26+D27+D28</f>
        <v>25301.35</v>
      </c>
      <c r="E29" s="25">
        <f>E18+E26+E27+E28</f>
        <v>46435.34</v>
      </c>
      <c r="F29" s="25">
        <f>F18++F26+F27+F28</f>
        <v>21133.99</v>
      </c>
      <c r="G29" s="25">
        <f>G18++G26+G27+G28</f>
        <v>25301.35</v>
      </c>
      <c r="H29" s="25">
        <f>H18++H26+H27+H28</f>
        <v>46435.34</v>
      </c>
    </row>
    <row r="30" spans="1:11" ht="47.25" customHeight="1">
      <c r="A30" s="30" t="s">
        <v>70</v>
      </c>
      <c r="B30" s="13">
        <v>40</v>
      </c>
      <c r="C30" s="24"/>
      <c r="D30" s="24"/>
      <c r="E30" s="24"/>
      <c r="F30" s="24"/>
      <c r="G30" s="24"/>
      <c r="H30" s="24"/>
      <c r="J30" s="9"/>
      <c r="K30" s="9"/>
    </row>
    <row r="31" spans="1:8" ht="71.25" customHeight="1">
      <c r="A31" s="30" t="s">
        <v>71</v>
      </c>
      <c r="B31" s="13">
        <v>45</v>
      </c>
      <c r="C31" s="25">
        <f aca="true" t="shared" si="5" ref="C31:H31">C16-C29</f>
        <v>-21133.99</v>
      </c>
      <c r="D31" s="25">
        <f t="shared" si="5"/>
        <v>-25301.35</v>
      </c>
      <c r="E31" s="25">
        <f t="shared" si="5"/>
        <v>-46435.34</v>
      </c>
      <c r="F31" s="25">
        <f t="shared" si="5"/>
        <v>-21133.99</v>
      </c>
      <c r="G31" s="25">
        <f t="shared" si="5"/>
        <v>10426.650000000001</v>
      </c>
      <c r="H31" s="25">
        <f t="shared" si="5"/>
        <v>-10707.339999999997</v>
      </c>
    </row>
  </sheetData>
  <sheetProtection/>
  <mergeCells count="6">
    <mergeCell ref="A1:H1"/>
    <mergeCell ref="A3:H3"/>
    <mergeCell ref="A4:A5"/>
    <mergeCell ref="B4:B5"/>
    <mergeCell ref="C4:E4"/>
    <mergeCell ref="F4:H4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G14" sqref="G14"/>
    </sheetView>
  </sheetViews>
  <sheetFormatPr defaultColWidth="9.00390625" defaultRowHeight="14.25"/>
  <cols>
    <col min="1" max="1" width="20.00390625" style="0" customWidth="1"/>
    <col min="2" max="2" width="5.125" style="0" customWidth="1"/>
    <col min="3" max="3" width="13.00390625" style="0" customWidth="1"/>
    <col min="4" max="4" width="12.625" style="0" customWidth="1"/>
    <col min="5" max="5" width="12.875" style="0" customWidth="1"/>
    <col min="6" max="6" width="12.25390625" style="0" customWidth="1"/>
    <col min="7" max="7" width="14.50390625" style="0" customWidth="1"/>
    <col min="8" max="8" width="13.50390625" style="0" customWidth="1"/>
    <col min="10" max="10" width="13.875" style="0" bestFit="1" customWidth="1"/>
    <col min="11" max="11" width="12.75390625" style="0" bestFit="1" customWidth="1"/>
  </cols>
  <sheetData>
    <row r="1" spans="1:8" ht="22.5" customHeight="1">
      <c r="A1" s="73" t="s">
        <v>53</v>
      </c>
      <c r="B1" s="73"/>
      <c r="C1" s="73"/>
      <c r="D1" s="73"/>
      <c r="E1" s="73"/>
      <c r="F1" s="73"/>
      <c r="G1" s="73"/>
      <c r="H1" s="73"/>
    </row>
    <row r="2" ht="14.25">
      <c r="H2" s="12" t="s">
        <v>54</v>
      </c>
    </row>
    <row r="3" spans="1:8" ht="14.25">
      <c r="A3" s="75" t="s">
        <v>188</v>
      </c>
      <c r="B3" s="75"/>
      <c r="C3" s="75"/>
      <c r="D3" s="75"/>
      <c r="E3" s="75"/>
      <c r="F3" s="75"/>
      <c r="G3" s="75"/>
      <c r="H3" s="75"/>
    </row>
    <row r="4" spans="1:8" ht="16.5" customHeight="1">
      <c r="A4" s="76" t="s">
        <v>55</v>
      </c>
      <c r="B4" s="76" t="s">
        <v>3</v>
      </c>
      <c r="C4" s="76" t="s">
        <v>56</v>
      </c>
      <c r="D4" s="76"/>
      <c r="E4" s="76"/>
      <c r="F4" s="76" t="s">
        <v>57</v>
      </c>
      <c r="G4" s="76"/>
      <c r="H4" s="76"/>
    </row>
    <row r="5" spans="1:8" ht="17.25" customHeight="1">
      <c r="A5" s="76"/>
      <c r="B5" s="76"/>
      <c r="C5" s="13" t="s">
        <v>58</v>
      </c>
      <c r="D5" s="13" t="s">
        <v>59</v>
      </c>
      <c r="E5" s="13" t="s">
        <v>60</v>
      </c>
      <c r="F5" s="13" t="s">
        <v>58</v>
      </c>
      <c r="G5" s="13" t="s">
        <v>59</v>
      </c>
      <c r="H5" s="13" t="s">
        <v>60</v>
      </c>
    </row>
    <row r="6" spans="1:8" ht="24.75" customHeight="1">
      <c r="A6" s="30" t="s">
        <v>61</v>
      </c>
      <c r="B6" s="30"/>
      <c r="C6" s="25"/>
      <c r="D6" s="25"/>
      <c r="E6" s="25"/>
      <c r="F6" s="25"/>
      <c r="G6" s="25"/>
      <c r="H6" s="25"/>
    </row>
    <row r="7" spans="1:8" ht="24.75" customHeight="1">
      <c r="A7" s="30" t="s">
        <v>89</v>
      </c>
      <c r="B7" s="13">
        <v>1</v>
      </c>
      <c r="C7" s="25">
        <f>SUM(C8:C14)</f>
        <v>30000</v>
      </c>
      <c r="D7" s="25">
        <f>SUM(D8:D14)</f>
        <v>120000</v>
      </c>
      <c r="E7" s="25">
        <f aca="true" t="shared" si="0" ref="E7:E15">SUM(C7:D7)</f>
        <v>150000</v>
      </c>
      <c r="F7" s="25">
        <f>SUM(F8:F14)</f>
        <v>268404.92</v>
      </c>
      <c r="G7" s="25">
        <f>SUM(G8:G15)</f>
        <v>298640</v>
      </c>
      <c r="H7" s="25">
        <f>SUM(H8:H15)</f>
        <v>567045.3599999999</v>
      </c>
    </row>
    <row r="8" spans="1:8" ht="24.75" customHeight="1">
      <c r="A8" s="30" t="s">
        <v>157</v>
      </c>
      <c r="B8" s="13">
        <v>2</v>
      </c>
      <c r="C8" s="25"/>
      <c r="D8" s="25"/>
      <c r="E8" s="25">
        <f t="shared" si="0"/>
        <v>0</v>
      </c>
      <c r="F8" s="25"/>
      <c r="G8" s="25">
        <v>178640</v>
      </c>
      <c r="H8" s="25">
        <f aca="true" t="shared" si="1" ref="H8:H15">SUM(F8:G8)</f>
        <v>178640</v>
      </c>
    </row>
    <row r="9" spans="1:8" ht="24.75" customHeight="1">
      <c r="A9" s="30" t="s">
        <v>158</v>
      </c>
      <c r="B9" s="13">
        <v>3</v>
      </c>
      <c r="C9" s="25">
        <v>5000</v>
      </c>
      <c r="D9" s="25"/>
      <c r="E9" s="25">
        <f t="shared" si="0"/>
        <v>5000</v>
      </c>
      <c r="F9" s="25">
        <v>30000</v>
      </c>
      <c r="G9" s="25"/>
      <c r="H9" s="25">
        <f t="shared" si="1"/>
        <v>30000</v>
      </c>
    </row>
    <row r="10" spans="1:8" ht="24.75" customHeight="1">
      <c r="A10" s="30" t="s">
        <v>159</v>
      </c>
      <c r="B10" s="13">
        <v>4</v>
      </c>
      <c r="C10" s="25">
        <v>20000</v>
      </c>
      <c r="D10" s="25"/>
      <c r="E10" s="25">
        <f t="shared" si="0"/>
        <v>20000</v>
      </c>
      <c r="F10" s="25">
        <v>23404.92</v>
      </c>
      <c r="G10" s="25"/>
      <c r="H10" s="25">
        <f t="shared" si="1"/>
        <v>23404.92</v>
      </c>
    </row>
    <row r="11" spans="1:8" ht="24.75" customHeight="1">
      <c r="A11" s="30" t="s">
        <v>147</v>
      </c>
      <c r="B11" s="13">
        <v>5</v>
      </c>
      <c r="C11" s="25"/>
      <c r="D11" s="25"/>
      <c r="E11" s="25">
        <f t="shared" si="0"/>
        <v>0</v>
      </c>
      <c r="F11" s="25">
        <v>200000</v>
      </c>
      <c r="G11" s="25"/>
      <c r="H11" s="25">
        <f t="shared" si="1"/>
        <v>200000</v>
      </c>
    </row>
    <row r="12" spans="1:8" ht="24.75" customHeight="1">
      <c r="A12" s="30" t="s">
        <v>148</v>
      </c>
      <c r="B12" s="13">
        <v>6</v>
      </c>
      <c r="C12" s="25"/>
      <c r="D12" s="25"/>
      <c r="E12" s="25">
        <f t="shared" si="0"/>
        <v>0</v>
      </c>
      <c r="F12" s="25">
        <v>10000</v>
      </c>
      <c r="G12" s="25"/>
      <c r="H12" s="25">
        <f t="shared" si="1"/>
        <v>10000</v>
      </c>
    </row>
    <row r="13" spans="1:8" ht="24.75" customHeight="1">
      <c r="A13" s="30" t="s">
        <v>171</v>
      </c>
      <c r="B13" s="13"/>
      <c r="C13" s="25"/>
      <c r="D13" s="25">
        <v>120000</v>
      </c>
      <c r="E13" s="25">
        <f t="shared" si="0"/>
        <v>120000</v>
      </c>
      <c r="F13" s="25"/>
      <c r="G13" s="25">
        <v>120000</v>
      </c>
      <c r="H13" s="25">
        <f t="shared" si="1"/>
        <v>120000</v>
      </c>
    </row>
    <row r="14" spans="1:8" ht="39.75" customHeight="1">
      <c r="A14" s="30" t="s">
        <v>172</v>
      </c>
      <c r="B14" s="13"/>
      <c r="C14" s="25">
        <v>5000</v>
      </c>
      <c r="D14" s="25"/>
      <c r="E14" s="25">
        <f t="shared" si="0"/>
        <v>5000</v>
      </c>
      <c r="F14" s="25">
        <v>5000</v>
      </c>
      <c r="G14" s="25"/>
      <c r="H14" s="25">
        <f t="shared" si="1"/>
        <v>5000</v>
      </c>
    </row>
    <row r="15" spans="1:8" ht="24.75" customHeight="1">
      <c r="A15" s="30" t="s">
        <v>62</v>
      </c>
      <c r="B15" s="13">
        <v>9</v>
      </c>
      <c r="C15" s="25"/>
      <c r="D15" s="25"/>
      <c r="E15" s="25">
        <f t="shared" si="0"/>
        <v>0</v>
      </c>
      <c r="F15" s="25">
        <v>0.44</v>
      </c>
      <c r="G15" s="25"/>
      <c r="H15" s="25">
        <f t="shared" si="1"/>
        <v>0.44</v>
      </c>
    </row>
    <row r="16" spans="1:8" ht="24.75" customHeight="1">
      <c r="A16" s="13" t="s">
        <v>63</v>
      </c>
      <c r="B16" s="13">
        <v>11</v>
      </c>
      <c r="C16" s="25">
        <f aca="true" t="shared" si="2" ref="C16:H16">C7+C15</f>
        <v>30000</v>
      </c>
      <c r="D16" s="25">
        <f t="shared" si="2"/>
        <v>120000</v>
      </c>
      <c r="E16" s="25">
        <f t="shared" si="2"/>
        <v>150000</v>
      </c>
      <c r="F16" s="25">
        <f t="shared" si="2"/>
        <v>268405.36</v>
      </c>
      <c r="G16" s="25">
        <f t="shared" si="2"/>
        <v>298640</v>
      </c>
      <c r="H16" s="25">
        <f t="shared" si="2"/>
        <v>567045.7999999998</v>
      </c>
    </row>
    <row r="17" spans="1:8" ht="24.75" customHeight="1">
      <c r="A17" s="30" t="s">
        <v>64</v>
      </c>
      <c r="B17" s="13"/>
      <c r="C17" s="25"/>
      <c r="D17" s="25"/>
      <c r="E17" s="25">
        <f aca="true" t="shared" si="3" ref="E17:E28">SUM(C17:D17)</f>
        <v>0</v>
      </c>
      <c r="F17" s="25"/>
      <c r="G17" s="25"/>
      <c r="H17" s="25">
        <f>SUM(F17:G17)</f>
        <v>0</v>
      </c>
    </row>
    <row r="18" spans="1:8" ht="24.75" customHeight="1">
      <c r="A18" s="30" t="s">
        <v>65</v>
      </c>
      <c r="B18" s="13">
        <v>12</v>
      </c>
      <c r="C18" s="25">
        <f>SUM(C19:C25)</f>
        <v>18249.8</v>
      </c>
      <c r="D18" s="25">
        <f>SUM(D19:D25)</f>
        <v>12771</v>
      </c>
      <c r="E18" s="25">
        <f t="shared" si="3"/>
        <v>31020.8</v>
      </c>
      <c r="F18" s="25">
        <f>SUM(F19:F25)</f>
        <v>30468.8</v>
      </c>
      <c r="G18" s="25">
        <f>SUM(G19:G25)</f>
        <v>90995.13</v>
      </c>
      <c r="H18" s="25">
        <f>SUM(H19:H25)</f>
        <v>121463.93000000001</v>
      </c>
    </row>
    <row r="19" spans="1:8" ht="24.75" customHeight="1">
      <c r="A19" s="30" t="s">
        <v>157</v>
      </c>
      <c r="B19" s="13">
        <v>13</v>
      </c>
      <c r="C19" s="25"/>
      <c r="D19" s="25">
        <v>9771</v>
      </c>
      <c r="E19" s="25">
        <f t="shared" si="3"/>
        <v>9771</v>
      </c>
      <c r="F19" s="25"/>
      <c r="G19" s="25">
        <v>87995.13</v>
      </c>
      <c r="H19" s="25">
        <f aca="true" t="shared" si="4" ref="H19:H28">SUM(F19:G19)</f>
        <v>87995.13</v>
      </c>
    </row>
    <row r="20" spans="1:8" ht="24.75" customHeight="1">
      <c r="A20" s="30" t="s">
        <v>150</v>
      </c>
      <c r="B20" s="13">
        <v>14</v>
      </c>
      <c r="C20" s="25">
        <v>18249.8</v>
      </c>
      <c r="D20" s="25"/>
      <c r="E20" s="25">
        <f t="shared" si="3"/>
        <v>18249.8</v>
      </c>
      <c r="F20" s="25">
        <v>30468.8</v>
      </c>
      <c r="G20" s="25"/>
      <c r="H20" s="25">
        <f t="shared" si="4"/>
        <v>30468.8</v>
      </c>
    </row>
    <row r="21" spans="1:8" ht="24.75" customHeight="1">
      <c r="A21" s="30" t="s">
        <v>168</v>
      </c>
      <c r="B21" s="13">
        <v>15</v>
      </c>
      <c r="C21" s="25"/>
      <c r="D21" s="25">
        <v>3000</v>
      </c>
      <c r="E21" s="25">
        <f t="shared" si="3"/>
        <v>3000</v>
      </c>
      <c r="F21" s="25"/>
      <c r="G21" s="25">
        <v>3000</v>
      </c>
      <c r="H21" s="25">
        <f t="shared" si="4"/>
        <v>3000</v>
      </c>
    </row>
    <row r="22" spans="1:8" ht="24.75" customHeight="1">
      <c r="A22" s="30"/>
      <c r="B22" s="13">
        <v>16</v>
      </c>
      <c r="C22" s="25"/>
      <c r="D22" s="25"/>
      <c r="E22" s="25">
        <f t="shared" si="3"/>
        <v>0</v>
      </c>
      <c r="F22" s="25"/>
      <c r="G22" s="25"/>
      <c r="H22" s="25">
        <f t="shared" si="4"/>
        <v>0</v>
      </c>
    </row>
    <row r="23" spans="1:8" ht="24.75" customHeight="1">
      <c r="A23" s="30"/>
      <c r="B23" s="13"/>
      <c r="C23" s="25"/>
      <c r="D23" s="25"/>
      <c r="E23" s="25">
        <f t="shared" si="3"/>
        <v>0</v>
      </c>
      <c r="F23" s="25"/>
      <c r="G23" s="25"/>
      <c r="H23" s="25">
        <f t="shared" si="4"/>
        <v>0</v>
      </c>
    </row>
    <row r="24" spans="1:8" ht="24.75" customHeight="1">
      <c r="A24" s="30"/>
      <c r="B24" s="13"/>
      <c r="C24" s="25"/>
      <c r="D24" s="25"/>
      <c r="E24" s="25">
        <f t="shared" si="3"/>
        <v>0</v>
      </c>
      <c r="F24" s="25"/>
      <c r="G24" s="25"/>
      <c r="H24" s="25">
        <f t="shared" si="4"/>
        <v>0</v>
      </c>
    </row>
    <row r="25" spans="1:8" ht="39.75" customHeight="1">
      <c r="A25" s="30"/>
      <c r="B25" s="13"/>
      <c r="C25" s="25"/>
      <c r="D25" s="25"/>
      <c r="E25" s="25">
        <f t="shared" si="3"/>
        <v>0</v>
      </c>
      <c r="F25" s="25"/>
      <c r="G25" s="25"/>
      <c r="H25" s="25">
        <f t="shared" si="4"/>
        <v>0</v>
      </c>
    </row>
    <row r="26" spans="1:8" ht="24.75" customHeight="1">
      <c r="A26" s="30" t="s">
        <v>66</v>
      </c>
      <c r="B26" s="13">
        <v>21</v>
      </c>
      <c r="C26" s="25">
        <v>11948.18</v>
      </c>
      <c r="D26" s="25"/>
      <c r="E26" s="25">
        <f t="shared" si="3"/>
        <v>11948.18</v>
      </c>
      <c r="F26" s="25">
        <v>104912.87</v>
      </c>
      <c r="G26" s="25"/>
      <c r="H26" s="25">
        <f t="shared" si="4"/>
        <v>104912.87</v>
      </c>
    </row>
    <row r="27" spans="1:10" ht="24.75" customHeight="1">
      <c r="A27" s="30" t="s">
        <v>67</v>
      </c>
      <c r="B27" s="13">
        <v>24</v>
      </c>
      <c r="C27" s="25"/>
      <c r="D27" s="25"/>
      <c r="E27" s="25">
        <f t="shared" si="3"/>
        <v>0</v>
      </c>
      <c r="F27" s="25"/>
      <c r="G27" s="25"/>
      <c r="H27" s="25">
        <f t="shared" si="4"/>
        <v>0</v>
      </c>
      <c r="J27" s="9"/>
    </row>
    <row r="28" spans="1:11" ht="24.75" customHeight="1">
      <c r="A28" s="30" t="s">
        <v>68</v>
      </c>
      <c r="B28" s="13">
        <v>28</v>
      </c>
      <c r="C28" s="25">
        <v>70</v>
      </c>
      <c r="D28" s="25"/>
      <c r="E28" s="25">
        <f t="shared" si="3"/>
        <v>70</v>
      </c>
      <c r="F28" s="25">
        <v>1193.96</v>
      </c>
      <c r="G28" s="25"/>
      <c r="H28" s="25">
        <f t="shared" si="4"/>
        <v>1193.96</v>
      </c>
      <c r="K28" s="9"/>
    </row>
    <row r="29" spans="1:8" ht="24.75" customHeight="1">
      <c r="A29" s="13" t="s">
        <v>69</v>
      </c>
      <c r="B29" s="13">
        <v>35</v>
      </c>
      <c r="C29" s="25">
        <f>C18++C26+C27+C28</f>
        <v>30267.98</v>
      </c>
      <c r="D29" s="25">
        <f>D18++D26+D27+D28</f>
        <v>12771</v>
      </c>
      <c r="E29" s="25">
        <f>E18+E26+E27+E28</f>
        <v>43038.979999999996</v>
      </c>
      <c r="F29" s="25">
        <f>F18++F26+F27+F28</f>
        <v>136575.62999999998</v>
      </c>
      <c r="G29" s="25">
        <f>G18++G26+G27+G28</f>
        <v>90995.13</v>
      </c>
      <c r="H29" s="25">
        <f>H18++H26+H27+H28</f>
        <v>227570.75999999998</v>
      </c>
    </row>
    <row r="30" spans="1:11" ht="47.25" customHeight="1">
      <c r="A30" s="30" t="s">
        <v>70</v>
      </c>
      <c r="B30" s="13">
        <v>40</v>
      </c>
      <c r="C30" s="24"/>
      <c r="D30" s="24"/>
      <c r="E30" s="24"/>
      <c r="F30" s="24"/>
      <c r="G30" s="24"/>
      <c r="H30" s="24"/>
      <c r="J30" s="9"/>
      <c r="K30" s="9"/>
    </row>
    <row r="31" spans="1:8" ht="71.25" customHeight="1">
      <c r="A31" s="30" t="s">
        <v>71</v>
      </c>
      <c r="B31" s="13">
        <v>45</v>
      </c>
      <c r="C31" s="25">
        <f aca="true" t="shared" si="5" ref="C31:H31">C16-C29</f>
        <v>-267.97999999999956</v>
      </c>
      <c r="D31" s="25">
        <f t="shared" si="5"/>
        <v>107229</v>
      </c>
      <c r="E31" s="25">
        <f t="shared" si="5"/>
        <v>106961.02</v>
      </c>
      <c r="F31" s="25">
        <f t="shared" si="5"/>
        <v>131829.73</v>
      </c>
      <c r="G31" s="25">
        <f t="shared" si="5"/>
        <v>207644.87</v>
      </c>
      <c r="H31" s="25">
        <f t="shared" si="5"/>
        <v>339475.0399999998</v>
      </c>
    </row>
  </sheetData>
  <sheetProtection/>
  <mergeCells count="6">
    <mergeCell ref="A1:H1"/>
    <mergeCell ref="A3:H3"/>
    <mergeCell ref="A4:A5"/>
    <mergeCell ref="B4:B5"/>
    <mergeCell ref="C4:E4"/>
    <mergeCell ref="F4:H4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9">
      <selection activeCell="F6" sqref="F6"/>
    </sheetView>
  </sheetViews>
  <sheetFormatPr defaultColWidth="9.00390625" defaultRowHeight="15" customHeight="1"/>
  <cols>
    <col min="1" max="1" width="22.375" style="14" customWidth="1"/>
    <col min="2" max="8" width="10.625" style="14" customWidth="1"/>
    <col min="9" max="12" width="10.625" style="14" hidden="1" customWidth="1"/>
    <col min="13" max="13" width="16.25390625" style="14" hidden="1" customWidth="1"/>
    <col min="14" max="14" width="10.625" style="14" customWidth="1"/>
    <col min="15" max="16" width="9.25390625" style="14" bestFit="1" customWidth="1"/>
    <col min="17" max="16384" width="9.00390625" style="14" customWidth="1"/>
  </cols>
  <sheetData>
    <row r="1" spans="1:14" ht="28.5" customHeight="1">
      <c r="A1" s="77" t="s">
        <v>160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 customHeight="1">
      <c r="A2" s="15" t="s">
        <v>161</v>
      </c>
      <c r="B2" s="16">
        <v>41275</v>
      </c>
      <c r="C2" s="16">
        <v>41306</v>
      </c>
      <c r="D2" s="16">
        <v>41334</v>
      </c>
      <c r="E2" s="16">
        <v>41365</v>
      </c>
      <c r="F2" s="16">
        <v>41395</v>
      </c>
      <c r="G2" s="16">
        <v>41426</v>
      </c>
      <c r="H2" s="16">
        <v>41456</v>
      </c>
      <c r="I2" s="16">
        <v>41487</v>
      </c>
      <c r="J2" s="16">
        <v>41518</v>
      </c>
      <c r="K2" s="16">
        <v>41548</v>
      </c>
      <c r="L2" s="16">
        <v>41579</v>
      </c>
      <c r="M2" s="16">
        <v>41609</v>
      </c>
      <c r="N2" s="17" t="s">
        <v>162</v>
      </c>
    </row>
    <row r="3" spans="1:14" ht="15" customHeight="1">
      <c r="A3" s="15" t="s">
        <v>163</v>
      </c>
      <c r="B3" s="19">
        <v>35728</v>
      </c>
      <c r="C3" s="19">
        <v>142912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>
        <f>SUM(B3:M3)</f>
        <v>178640</v>
      </c>
    </row>
    <row r="4" spans="1:14" ht="15" customHeight="1">
      <c r="A4" s="15" t="s">
        <v>174</v>
      </c>
      <c r="B4" s="19"/>
      <c r="C4" s="19"/>
      <c r="D4" s="19"/>
      <c r="E4" s="19"/>
      <c r="F4" s="19"/>
      <c r="G4" s="19"/>
      <c r="H4" s="19">
        <v>160000</v>
      </c>
      <c r="I4" s="19"/>
      <c r="J4" s="19"/>
      <c r="K4" s="19"/>
      <c r="L4" s="19"/>
      <c r="M4" s="19"/>
      <c r="N4" s="19">
        <f>SUM(B4:M4)</f>
        <v>160000</v>
      </c>
    </row>
    <row r="5" spans="1:15" ht="15" customHeight="1">
      <c r="A5" s="15" t="s">
        <v>164</v>
      </c>
      <c r="B5" s="19">
        <f aca="true" t="shared" si="0" ref="B5:N5">SUM(B3:B4)</f>
        <v>35728</v>
      </c>
      <c r="C5" s="19">
        <f t="shared" si="0"/>
        <v>142912</v>
      </c>
      <c r="D5" s="19">
        <f t="shared" si="0"/>
        <v>0</v>
      </c>
      <c r="E5" s="19">
        <f t="shared" si="0"/>
        <v>0</v>
      </c>
      <c r="F5" s="19">
        <f t="shared" si="0"/>
        <v>0</v>
      </c>
      <c r="G5" s="19">
        <f t="shared" si="0"/>
        <v>0</v>
      </c>
      <c r="H5" s="19">
        <f t="shared" si="0"/>
        <v>160000</v>
      </c>
      <c r="I5" s="19">
        <f t="shared" si="0"/>
        <v>0</v>
      </c>
      <c r="J5" s="19">
        <f t="shared" si="0"/>
        <v>0</v>
      </c>
      <c r="K5" s="19">
        <f t="shared" si="0"/>
        <v>0</v>
      </c>
      <c r="L5" s="19">
        <f t="shared" si="0"/>
        <v>0</v>
      </c>
      <c r="M5" s="19">
        <f t="shared" si="0"/>
        <v>0</v>
      </c>
      <c r="N5" s="19">
        <f t="shared" si="0"/>
        <v>338640</v>
      </c>
      <c r="O5" s="21"/>
    </row>
    <row r="8" spans="1:14" ht="28.5" customHeight="1">
      <c r="A8" s="77" t="s">
        <v>165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4" ht="15" customHeight="1">
      <c r="A9" s="17" t="s">
        <v>161</v>
      </c>
      <c r="B9" s="16">
        <v>41275</v>
      </c>
      <c r="C9" s="16">
        <v>41306</v>
      </c>
      <c r="D9" s="16">
        <v>41334</v>
      </c>
      <c r="E9" s="16">
        <v>41365</v>
      </c>
      <c r="F9" s="16">
        <v>41395</v>
      </c>
      <c r="G9" s="16">
        <v>41426</v>
      </c>
      <c r="H9" s="16">
        <v>41456</v>
      </c>
      <c r="I9" s="16">
        <v>41487</v>
      </c>
      <c r="J9" s="16">
        <v>41518</v>
      </c>
      <c r="K9" s="16">
        <v>41548</v>
      </c>
      <c r="L9" s="16">
        <v>41579</v>
      </c>
      <c r="M9" s="16">
        <v>41609</v>
      </c>
      <c r="N9" s="17" t="s">
        <v>162</v>
      </c>
    </row>
    <row r="10" spans="1:15" ht="15" customHeight="1">
      <c r="A10" s="22" t="s">
        <v>97</v>
      </c>
      <c r="B10" s="23">
        <f aca="true" t="shared" si="1" ref="B10:M10">B11+B22</f>
        <v>25301.35</v>
      </c>
      <c r="C10" s="23">
        <f t="shared" si="1"/>
        <v>2000</v>
      </c>
      <c r="D10" s="23">
        <f t="shared" si="1"/>
        <v>16903.42</v>
      </c>
      <c r="E10" s="23">
        <f t="shared" si="1"/>
        <v>8969</v>
      </c>
      <c r="F10" s="23">
        <f t="shared" si="1"/>
        <v>15279.36</v>
      </c>
      <c r="G10" s="23">
        <f t="shared" si="1"/>
        <v>9771</v>
      </c>
      <c r="H10" s="23">
        <f t="shared" si="1"/>
        <v>9771</v>
      </c>
      <c r="I10" s="23">
        <f t="shared" si="1"/>
        <v>0</v>
      </c>
      <c r="J10" s="23">
        <f t="shared" si="1"/>
        <v>0</v>
      </c>
      <c r="K10" s="23">
        <f t="shared" si="1"/>
        <v>0</v>
      </c>
      <c r="L10" s="23">
        <f t="shared" si="1"/>
        <v>0</v>
      </c>
      <c r="M10" s="23">
        <f t="shared" si="1"/>
        <v>0</v>
      </c>
      <c r="N10" s="23">
        <f>SUM(B10:M10)</f>
        <v>87995.13</v>
      </c>
      <c r="O10" s="21"/>
    </row>
    <row r="11" spans="1:14" ht="15" customHeight="1">
      <c r="A11" s="18" t="s">
        <v>98</v>
      </c>
      <c r="B11" s="19">
        <f aca="true" t="shared" si="2" ref="B11:M11">B15+B18+B12+B21</f>
        <v>3896</v>
      </c>
      <c r="C11" s="19">
        <f t="shared" si="2"/>
        <v>2000</v>
      </c>
      <c r="D11" s="19">
        <f t="shared" si="2"/>
        <v>16903.42</v>
      </c>
      <c r="E11" s="19">
        <f t="shared" si="2"/>
        <v>8969</v>
      </c>
      <c r="F11" s="19">
        <f t="shared" si="2"/>
        <v>15279.36</v>
      </c>
      <c r="G11" s="19">
        <f t="shared" si="2"/>
        <v>9771</v>
      </c>
      <c r="H11" s="19">
        <f t="shared" si="2"/>
        <v>9771</v>
      </c>
      <c r="I11" s="19">
        <f t="shared" si="2"/>
        <v>0</v>
      </c>
      <c r="J11" s="19">
        <f t="shared" si="2"/>
        <v>0</v>
      </c>
      <c r="K11" s="19">
        <f t="shared" si="2"/>
        <v>0</v>
      </c>
      <c r="L11" s="19">
        <f t="shared" si="2"/>
        <v>0</v>
      </c>
      <c r="M11" s="19">
        <f t="shared" si="2"/>
        <v>0</v>
      </c>
      <c r="N11" s="19"/>
    </row>
    <row r="12" spans="1:14" ht="15" customHeight="1">
      <c r="A12" s="18" t="s">
        <v>99</v>
      </c>
      <c r="B12" s="19">
        <f aca="true" t="shared" si="3" ref="B12:H12">SUM(B13:B14)</f>
        <v>569</v>
      </c>
      <c r="C12" s="19">
        <f t="shared" si="3"/>
        <v>0</v>
      </c>
      <c r="D12" s="19">
        <f t="shared" si="3"/>
        <v>0</v>
      </c>
      <c r="E12" s="19">
        <f t="shared" si="3"/>
        <v>8800</v>
      </c>
      <c r="F12" s="19">
        <f t="shared" si="3"/>
        <v>9681</v>
      </c>
      <c r="G12" s="19">
        <f t="shared" si="3"/>
        <v>9771</v>
      </c>
      <c r="H12" s="19">
        <f t="shared" si="3"/>
        <v>9771</v>
      </c>
      <c r="I12" s="19">
        <f>SUM(I13)</f>
        <v>0</v>
      </c>
      <c r="J12" s="19">
        <f>SUM(J13)</f>
        <v>0</v>
      </c>
      <c r="K12" s="19">
        <f>SUM(K13)</f>
        <v>0</v>
      </c>
      <c r="L12" s="19">
        <f>SUM(L13)</f>
        <v>0</v>
      </c>
      <c r="M12" s="19">
        <f>SUM(M13)</f>
        <v>0</v>
      </c>
      <c r="N12" s="19"/>
    </row>
    <row r="13" spans="1:14" ht="15" customHeight="1">
      <c r="A13" s="18" t="s">
        <v>100</v>
      </c>
      <c r="B13" s="19">
        <v>569</v>
      </c>
      <c r="C13" s="19"/>
      <c r="D13" s="19"/>
      <c r="E13" s="19">
        <v>4000</v>
      </c>
      <c r="F13" s="19">
        <v>4000</v>
      </c>
      <c r="G13" s="19">
        <v>4000</v>
      </c>
      <c r="H13" s="19">
        <v>4000</v>
      </c>
      <c r="I13" s="19"/>
      <c r="J13" s="19"/>
      <c r="K13" s="19"/>
      <c r="L13" s="19"/>
      <c r="M13" s="19"/>
      <c r="N13" s="19"/>
    </row>
    <row r="14" spans="1:14" ht="15" customHeight="1">
      <c r="A14" s="18" t="s">
        <v>130</v>
      </c>
      <c r="B14" s="19"/>
      <c r="C14" s="19"/>
      <c r="D14" s="19"/>
      <c r="E14" s="19">
        <v>4800</v>
      </c>
      <c r="F14" s="19">
        <v>5681</v>
      </c>
      <c r="G14" s="19">
        <v>5771</v>
      </c>
      <c r="H14" s="19">
        <v>5771</v>
      </c>
      <c r="I14" s="19"/>
      <c r="J14" s="19"/>
      <c r="K14" s="19"/>
      <c r="L14" s="19"/>
      <c r="M14" s="19"/>
      <c r="N14" s="19"/>
    </row>
    <row r="15" spans="1:14" ht="15" customHeight="1">
      <c r="A15" s="18" t="s">
        <v>101</v>
      </c>
      <c r="B15" s="19">
        <f aca="true" t="shared" si="4" ref="B15:M15">SUM(B16:B17)</f>
        <v>0</v>
      </c>
      <c r="C15" s="19">
        <f t="shared" si="4"/>
        <v>0</v>
      </c>
      <c r="D15" s="19">
        <f t="shared" si="4"/>
        <v>2000</v>
      </c>
      <c r="E15" s="19">
        <f t="shared" si="4"/>
        <v>0</v>
      </c>
      <c r="F15" s="19">
        <f t="shared" si="4"/>
        <v>0</v>
      </c>
      <c r="G15" s="19">
        <f t="shared" si="4"/>
        <v>0</v>
      </c>
      <c r="H15" s="19">
        <f t="shared" si="4"/>
        <v>0</v>
      </c>
      <c r="I15" s="19">
        <f t="shared" si="4"/>
        <v>0</v>
      </c>
      <c r="J15" s="19">
        <f t="shared" si="4"/>
        <v>0</v>
      </c>
      <c r="K15" s="19">
        <f t="shared" si="4"/>
        <v>0</v>
      </c>
      <c r="L15" s="19">
        <f t="shared" si="4"/>
        <v>0</v>
      </c>
      <c r="M15" s="19">
        <f t="shared" si="4"/>
        <v>0</v>
      </c>
      <c r="N15" s="19"/>
    </row>
    <row r="16" spans="1:14" ht="15" customHeight="1">
      <c r="A16" s="18" t="s">
        <v>115</v>
      </c>
      <c r="B16" s="19"/>
      <c r="C16" s="19"/>
      <c r="D16" s="19">
        <v>2000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15" customHeight="1">
      <c r="A17" s="18" t="s">
        <v>102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5" customHeight="1">
      <c r="A18" s="18" t="s">
        <v>103</v>
      </c>
      <c r="B18" s="19">
        <f aca="true" t="shared" si="5" ref="B18:M18">SUM(B19:B20)</f>
        <v>3327</v>
      </c>
      <c r="C18" s="19">
        <f t="shared" si="5"/>
        <v>2000</v>
      </c>
      <c r="D18" s="19">
        <f t="shared" si="5"/>
        <v>5003.42</v>
      </c>
      <c r="E18" s="19">
        <f t="shared" si="5"/>
        <v>0</v>
      </c>
      <c r="F18" s="19">
        <f t="shared" si="5"/>
        <v>5598.36</v>
      </c>
      <c r="G18" s="19">
        <f t="shared" si="5"/>
        <v>0</v>
      </c>
      <c r="H18" s="19">
        <f t="shared" si="5"/>
        <v>0</v>
      </c>
      <c r="I18" s="19">
        <f t="shared" si="5"/>
        <v>0</v>
      </c>
      <c r="J18" s="19">
        <f t="shared" si="5"/>
        <v>0</v>
      </c>
      <c r="K18" s="19">
        <f t="shared" si="5"/>
        <v>0</v>
      </c>
      <c r="L18" s="19">
        <f t="shared" si="5"/>
        <v>0</v>
      </c>
      <c r="M18" s="19">
        <f t="shared" si="5"/>
        <v>0</v>
      </c>
      <c r="N18" s="19"/>
    </row>
    <row r="19" spans="1:14" ht="15" customHeight="1">
      <c r="A19" s="18" t="s">
        <v>104</v>
      </c>
      <c r="B19" s="19">
        <v>1327</v>
      </c>
      <c r="C19" s="19">
        <v>0</v>
      </c>
      <c r="D19" s="19"/>
      <c r="E19" s="19"/>
      <c r="F19" s="19">
        <v>825</v>
      </c>
      <c r="G19" s="19"/>
      <c r="H19" s="19"/>
      <c r="I19" s="19"/>
      <c r="J19" s="19"/>
      <c r="K19" s="19"/>
      <c r="L19" s="19"/>
      <c r="M19" s="19"/>
      <c r="N19" s="19"/>
    </row>
    <row r="20" spans="1:14" ht="15" customHeight="1">
      <c r="A20" s="18" t="s">
        <v>109</v>
      </c>
      <c r="B20" s="19">
        <v>2000</v>
      </c>
      <c r="C20" s="19">
        <v>2000</v>
      </c>
      <c r="D20" s="19">
        <v>5003.42</v>
      </c>
      <c r="E20" s="19"/>
      <c r="F20" s="19">
        <v>4773.36</v>
      </c>
      <c r="G20" s="19"/>
      <c r="H20" s="19"/>
      <c r="I20" s="19"/>
      <c r="J20" s="19"/>
      <c r="K20" s="19"/>
      <c r="L20" s="19"/>
      <c r="M20" s="19"/>
      <c r="N20" s="19"/>
    </row>
    <row r="21" spans="1:14" ht="15" customHeight="1">
      <c r="A21" s="18" t="s">
        <v>106</v>
      </c>
      <c r="B21" s="19"/>
      <c r="C21" s="19"/>
      <c r="D21" s="19">
        <v>9900</v>
      </c>
      <c r="E21" s="19">
        <v>169</v>
      </c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" customHeight="1">
      <c r="A22" s="18" t="s">
        <v>105</v>
      </c>
      <c r="B22" s="19">
        <f aca="true" t="shared" si="6" ref="B22:M22">B23</f>
        <v>21405.35</v>
      </c>
      <c r="C22" s="19">
        <f t="shared" si="6"/>
        <v>0</v>
      </c>
      <c r="D22" s="19">
        <f t="shared" si="6"/>
        <v>0</v>
      </c>
      <c r="E22" s="19">
        <f t="shared" si="6"/>
        <v>0</v>
      </c>
      <c r="F22" s="19">
        <f t="shared" si="6"/>
        <v>0</v>
      </c>
      <c r="G22" s="19">
        <f t="shared" si="6"/>
        <v>0</v>
      </c>
      <c r="H22" s="19">
        <f t="shared" si="6"/>
        <v>0</v>
      </c>
      <c r="I22" s="19">
        <f t="shared" si="6"/>
        <v>0</v>
      </c>
      <c r="J22" s="19">
        <f t="shared" si="6"/>
        <v>0</v>
      </c>
      <c r="K22" s="19">
        <f t="shared" si="6"/>
        <v>0</v>
      </c>
      <c r="L22" s="19">
        <f t="shared" si="6"/>
        <v>0</v>
      </c>
      <c r="M22" s="19">
        <f t="shared" si="6"/>
        <v>0</v>
      </c>
      <c r="N22" s="19"/>
    </row>
    <row r="23" spans="1:14" ht="15" customHeight="1">
      <c r="A23" s="18" t="s">
        <v>106</v>
      </c>
      <c r="B23" s="19">
        <v>21405.35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5" customHeight="1">
      <c r="A24" s="22" t="s">
        <v>168</v>
      </c>
      <c r="B24" s="23"/>
      <c r="C24" s="23"/>
      <c r="D24" s="23"/>
      <c r="E24" s="23"/>
      <c r="F24" s="23"/>
      <c r="G24" s="23"/>
      <c r="H24" s="23">
        <v>3000</v>
      </c>
      <c r="I24" s="23"/>
      <c r="J24" s="23"/>
      <c r="K24" s="23"/>
      <c r="L24" s="23"/>
      <c r="M24" s="23"/>
      <c r="N24" s="23"/>
    </row>
    <row r="25" spans="1:14" ht="15" customHeight="1">
      <c r="A25" s="18" t="s">
        <v>169</v>
      </c>
      <c r="B25" s="19"/>
      <c r="C25" s="19"/>
      <c r="D25" s="19"/>
      <c r="E25" s="19"/>
      <c r="F25" s="19"/>
      <c r="G25" s="19"/>
      <c r="H25" s="19">
        <v>197</v>
      </c>
      <c r="I25" s="19"/>
      <c r="J25" s="19"/>
      <c r="K25" s="19"/>
      <c r="L25" s="19"/>
      <c r="M25" s="19"/>
      <c r="N25" s="19"/>
    </row>
    <row r="26" spans="1:14" ht="15" customHeight="1">
      <c r="A26" s="18" t="s">
        <v>170</v>
      </c>
      <c r="B26" s="19"/>
      <c r="C26" s="19"/>
      <c r="D26" s="19"/>
      <c r="E26" s="19"/>
      <c r="F26" s="19"/>
      <c r="G26" s="19"/>
      <c r="H26" s="19">
        <v>2803</v>
      </c>
      <c r="I26" s="19"/>
      <c r="J26" s="19"/>
      <c r="K26" s="19"/>
      <c r="L26" s="19"/>
      <c r="M26" s="19"/>
      <c r="N26" s="19"/>
    </row>
    <row r="27" spans="1:14" ht="15" customHeight="1">
      <c r="A27" s="22" t="s">
        <v>150</v>
      </c>
      <c r="B27" s="23"/>
      <c r="C27" s="23"/>
      <c r="D27" s="23">
        <v>5810</v>
      </c>
      <c r="E27" s="23">
        <v>3000</v>
      </c>
      <c r="F27" s="23">
        <v>3100</v>
      </c>
      <c r="G27" s="23">
        <v>309</v>
      </c>
      <c r="H27" s="23">
        <f>SUM(H28:H30)</f>
        <v>18249.8</v>
      </c>
      <c r="I27" s="23"/>
      <c r="J27" s="23"/>
      <c r="K27" s="23"/>
      <c r="L27" s="23"/>
      <c r="M27" s="23"/>
      <c r="N27" s="23">
        <f>SUM(B27:H27)</f>
        <v>30468.8</v>
      </c>
    </row>
    <row r="28" spans="1:14" ht="15" customHeight="1">
      <c r="A28" s="18" t="s">
        <v>151</v>
      </c>
      <c r="B28" s="19"/>
      <c r="C28" s="19"/>
      <c r="D28" s="19">
        <v>5810</v>
      </c>
      <c r="E28" s="19">
        <v>3000</v>
      </c>
      <c r="F28" s="19">
        <v>3100</v>
      </c>
      <c r="G28" s="19">
        <v>309</v>
      </c>
      <c r="H28" s="19">
        <v>7482</v>
      </c>
      <c r="I28" s="19"/>
      <c r="J28" s="19"/>
      <c r="K28" s="19"/>
      <c r="L28" s="19"/>
      <c r="M28" s="19"/>
      <c r="N28" s="19"/>
    </row>
    <row r="29" spans="1:14" ht="15" customHeight="1">
      <c r="A29" s="18" t="s">
        <v>166</v>
      </c>
      <c r="B29" s="19"/>
      <c r="C29" s="19"/>
      <c r="D29" s="19"/>
      <c r="E29" s="19"/>
      <c r="F29" s="19"/>
      <c r="G29" s="19"/>
      <c r="H29" s="19">
        <v>10287.8</v>
      </c>
      <c r="I29" s="19"/>
      <c r="J29" s="19"/>
      <c r="K29" s="19"/>
      <c r="L29" s="19"/>
      <c r="M29" s="19"/>
      <c r="N29" s="19"/>
    </row>
    <row r="30" spans="1:14" ht="15" customHeight="1">
      <c r="A30" s="18" t="s">
        <v>167</v>
      </c>
      <c r="B30" s="19"/>
      <c r="C30" s="19"/>
      <c r="D30" s="19"/>
      <c r="E30" s="19"/>
      <c r="F30" s="19"/>
      <c r="G30" s="19"/>
      <c r="H30" s="19">
        <v>480</v>
      </c>
      <c r="I30" s="19"/>
      <c r="J30" s="19"/>
      <c r="K30" s="19"/>
      <c r="L30" s="19"/>
      <c r="M30" s="19"/>
      <c r="N30" s="19"/>
    </row>
    <row r="31" spans="1:14" ht="15" customHeight="1">
      <c r="A31" s="15" t="s">
        <v>164</v>
      </c>
      <c r="B31" s="20">
        <f aca="true" t="shared" si="7" ref="B31:G31">B10+B27</f>
        <v>25301.35</v>
      </c>
      <c r="C31" s="20">
        <f t="shared" si="7"/>
        <v>2000</v>
      </c>
      <c r="D31" s="20">
        <f t="shared" si="7"/>
        <v>22713.42</v>
      </c>
      <c r="E31" s="20">
        <f t="shared" si="7"/>
        <v>11969</v>
      </c>
      <c r="F31" s="20">
        <f t="shared" si="7"/>
        <v>18379.36</v>
      </c>
      <c r="G31" s="20">
        <f t="shared" si="7"/>
        <v>10080</v>
      </c>
      <c r="H31" s="20">
        <f>H10+H27+H24</f>
        <v>31020.8</v>
      </c>
      <c r="I31" s="20">
        <f aca="true" t="shared" si="8" ref="I31:N31">I10+I27</f>
        <v>0</v>
      </c>
      <c r="J31" s="20">
        <f t="shared" si="8"/>
        <v>0</v>
      </c>
      <c r="K31" s="20">
        <f t="shared" si="8"/>
        <v>0</v>
      </c>
      <c r="L31" s="20">
        <f t="shared" si="8"/>
        <v>0</v>
      </c>
      <c r="M31" s="20">
        <f t="shared" si="8"/>
        <v>0</v>
      </c>
      <c r="N31" s="20">
        <f t="shared" si="8"/>
        <v>118463.93000000001</v>
      </c>
    </row>
    <row r="32" spans="12:14" ht="15" customHeight="1">
      <c r="L32" s="21"/>
      <c r="M32" s="21"/>
      <c r="N32" s="26">
        <f>N31-'业务活动表7月'!G19-'业务活动表7月'!F18</f>
        <v>0</v>
      </c>
    </row>
    <row r="33" ht="15" customHeight="1">
      <c r="N33" s="21"/>
    </row>
  </sheetData>
  <sheetProtection/>
  <mergeCells count="2">
    <mergeCell ref="A1:N1"/>
    <mergeCell ref="A8:N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H12" sqref="H12"/>
    </sheetView>
  </sheetViews>
  <sheetFormatPr defaultColWidth="9.00390625" defaultRowHeight="14.25"/>
  <cols>
    <col min="1" max="1" width="27.125" style="0" customWidth="1"/>
    <col min="2" max="2" width="6.375" style="0" customWidth="1"/>
    <col min="3" max="3" width="17.375" style="2" customWidth="1"/>
    <col min="4" max="4" width="16.50390625" style="2" customWidth="1"/>
    <col min="5" max="5" width="21.625" style="0" customWidth="1"/>
    <col min="6" max="6" width="6.875" style="0" customWidth="1"/>
    <col min="7" max="7" width="17.625" style="0" customWidth="1"/>
    <col min="8" max="8" width="16.375" style="0" customWidth="1"/>
    <col min="9" max="9" width="11.625" style="0" bestFit="1" customWidth="1"/>
    <col min="15" max="15" width="11.625" style="0" bestFit="1" customWidth="1"/>
  </cols>
  <sheetData>
    <row r="1" spans="1:8" ht="20.25">
      <c r="A1" s="73" t="s">
        <v>0</v>
      </c>
      <c r="B1" s="73"/>
      <c r="C1" s="73"/>
      <c r="D1" s="73"/>
      <c r="E1" s="73"/>
      <c r="F1" s="73"/>
      <c r="G1" s="73"/>
      <c r="H1" s="73"/>
    </row>
    <row r="2" spans="1:8" ht="14.25">
      <c r="A2" s="1"/>
      <c r="H2" s="3" t="s">
        <v>1</v>
      </c>
    </row>
    <row r="3" spans="1:8" ht="14.25">
      <c r="A3" s="74" t="s">
        <v>186</v>
      </c>
      <c r="B3" s="74"/>
      <c r="C3" s="74"/>
      <c r="D3" s="74"/>
      <c r="E3" s="74"/>
      <c r="F3" s="74"/>
      <c r="G3" s="74"/>
      <c r="H3" s="74"/>
    </row>
    <row r="4" spans="1:8" ht="15" customHeight="1">
      <c r="A4" s="4" t="s">
        <v>2</v>
      </c>
      <c r="B4" s="4" t="s">
        <v>3</v>
      </c>
      <c r="C4" s="5" t="s">
        <v>4</v>
      </c>
      <c r="D4" s="5" t="s">
        <v>5</v>
      </c>
      <c r="E4" s="4" t="s">
        <v>6</v>
      </c>
      <c r="F4" s="4" t="s">
        <v>3</v>
      </c>
      <c r="G4" s="4" t="s">
        <v>4</v>
      </c>
      <c r="H4" s="4" t="s">
        <v>5</v>
      </c>
    </row>
    <row r="5" spans="1:8" ht="15" customHeight="1">
      <c r="A5" s="6" t="s">
        <v>7</v>
      </c>
      <c r="B5" s="4"/>
      <c r="C5" s="7"/>
      <c r="D5" s="7"/>
      <c r="E5" s="6" t="s">
        <v>8</v>
      </c>
      <c r="F5" s="4"/>
      <c r="G5" s="8"/>
      <c r="H5" s="8"/>
    </row>
    <row r="6" spans="1:8" ht="15" customHeight="1">
      <c r="A6" s="6" t="s">
        <v>9</v>
      </c>
      <c r="B6" s="4">
        <v>1</v>
      </c>
      <c r="C6" s="7"/>
      <c r="D6" s="7">
        <v>305954.08</v>
      </c>
      <c r="E6" s="6" t="s">
        <v>10</v>
      </c>
      <c r="F6" s="4">
        <v>61</v>
      </c>
      <c r="G6" s="8"/>
      <c r="H6" s="8"/>
    </row>
    <row r="7" spans="1:8" ht="15" customHeight="1">
      <c r="A7" s="6" t="s">
        <v>11</v>
      </c>
      <c r="B7" s="4">
        <v>2</v>
      </c>
      <c r="C7" s="7"/>
      <c r="D7" s="7"/>
      <c r="E7" s="6" t="s">
        <v>12</v>
      </c>
      <c r="F7" s="4">
        <v>62</v>
      </c>
      <c r="G7" s="27"/>
      <c r="H7" s="27"/>
    </row>
    <row r="8" spans="1:8" ht="15" customHeight="1">
      <c r="A8" s="6" t="s">
        <v>13</v>
      </c>
      <c r="B8" s="4">
        <v>3</v>
      </c>
      <c r="C8" s="7"/>
      <c r="D8" s="7">
        <v>3936.24</v>
      </c>
      <c r="E8" s="6" t="s">
        <v>14</v>
      </c>
      <c r="F8" s="4">
        <v>63</v>
      </c>
      <c r="G8" s="27"/>
      <c r="H8" s="27"/>
    </row>
    <row r="9" spans="1:9" ht="15" customHeight="1">
      <c r="A9" s="6" t="s">
        <v>90</v>
      </c>
      <c r="B9" s="4">
        <v>4</v>
      </c>
      <c r="C9" s="7"/>
      <c r="D9" s="7"/>
      <c r="E9" s="6" t="s">
        <v>15</v>
      </c>
      <c r="F9" s="4">
        <v>65</v>
      </c>
      <c r="G9" s="27"/>
      <c r="H9" s="27"/>
      <c r="I9" s="9"/>
    </row>
    <row r="10" spans="1:8" ht="15" customHeight="1">
      <c r="A10" s="6" t="s">
        <v>16</v>
      </c>
      <c r="B10" s="4">
        <v>8</v>
      </c>
      <c r="C10" s="7"/>
      <c r="D10" s="7"/>
      <c r="E10" s="6" t="s">
        <v>91</v>
      </c>
      <c r="F10" s="4">
        <v>66</v>
      </c>
      <c r="G10" s="27"/>
      <c r="H10" s="27">
        <v>40000</v>
      </c>
    </row>
    <row r="11" spans="1:8" ht="15" customHeight="1">
      <c r="A11" s="6" t="s">
        <v>17</v>
      </c>
      <c r="B11" s="4">
        <v>9</v>
      </c>
      <c r="C11" s="7"/>
      <c r="D11" s="7">
        <v>12200</v>
      </c>
      <c r="E11" s="6" t="s">
        <v>92</v>
      </c>
      <c r="F11" s="4">
        <v>71</v>
      </c>
      <c r="G11" s="27"/>
      <c r="H11" s="27"/>
    </row>
    <row r="12" spans="1:8" ht="15" customHeight="1">
      <c r="A12" s="6" t="s">
        <v>18</v>
      </c>
      <c r="B12" s="4">
        <v>15</v>
      </c>
      <c r="C12" s="7"/>
      <c r="D12" s="7"/>
      <c r="E12" s="6" t="s">
        <v>93</v>
      </c>
      <c r="F12" s="4">
        <v>72</v>
      </c>
      <c r="G12" s="27"/>
      <c r="H12" s="27"/>
    </row>
    <row r="13" spans="1:8" ht="15" customHeight="1">
      <c r="A13" s="6" t="s">
        <v>19</v>
      </c>
      <c r="B13" s="4">
        <v>18</v>
      </c>
      <c r="C13" s="7"/>
      <c r="D13" s="7"/>
      <c r="E13" s="6" t="s">
        <v>94</v>
      </c>
      <c r="F13" s="4">
        <v>74</v>
      </c>
      <c r="G13" s="27"/>
      <c r="H13" s="27"/>
    </row>
    <row r="14" spans="1:15" ht="15" customHeight="1">
      <c r="A14" s="6" t="s">
        <v>20</v>
      </c>
      <c r="B14" s="4">
        <v>20</v>
      </c>
      <c r="C14" s="7">
        <f>SUM(C6:C13)</f>
        <v>0</v>
      </c>
      <c r="D14" s="7">
        <f>SUM(D6:D13)</f>
        <v>322090.32</v>
      </c>
      <c r="E14" s="6" t="s">
        <v>21</v>
      </c>
      <c r="F14" s="4">
        <v>78</v>
      </c>
      <c r="G14" s="27"/>
      <c r="H14" s="27"/>
      <c r="N14" s="2">
        <f>L14/48</f>
        <v>0</v>
      </c>
      <c r="O14" s="9">
        <f>N14*8</f>
        <v>0</v>
      </c>
    </row>
    <row r="15" spans="1:15" ht="15" customHeight="1">
      <c r="A15" s="6"/>
      <c r="B15" s="4"/>
      <c r="C15" s="7"/>
      <c r="D15" s="7"/>
      <c r="E15" s="6" t="s">
        <v>22</v>
      </c>
      <c r="F15" s="4">
        <v>80</v>
      </c>
      <c r="G15" s="27">
        <f>SUM(G6:G14)</f>
        <v>0</v>
      </c>
      <c r="H15" s="27">
        <f>SUM(H6:H14)</f>
        <v>40000</v>
      </c>
      <c r="N15" s="2">
        <f>L15/36</f>
        <v>0</v>
      </c>
      <c r="O15" s="9">
        <f>N15*8</f>
        <v>0</v>
      </c>
    </row>
    <row r="16" spans="1:15" ht="15" customHeight="1">
      <c r="A16" s="6" t="s">
        <v>23</v>
      </c>
      <c r="B16" s="4"/>
      <c r="C16" s="7"/>
      <c r="D16" s="7"/>
      <c r="E16" s="6"/>
      <c r="F16" s="4"/>
      <c r="G16" s="7"/>
      <c r="H16" s="7"/>
      <c r="O16" s="9">
        <f>SUM(O14:O15)</f>
        <v>0</v>
      </c>
    </row>
    <row r="17" spans="1:8" ht="15" customHeight="1">
      <c r="A17" s="6" t="s">
        <v>24</v>
      </c>
      <c r="B17" s="4">
        <v>21</v>
      </c>
      <c r="C17" s="7"/>
      <c r="D17" s="7"/>
      <c r="E17" s="6" t="s">
        <v>25</v>
      </c>
      <c r="F17" s="4"/>
      <c r="G17" s="7"/>
      <c r="H17" s="7"/>
    </row>
    <row r="18" spans="1:8" ht="15" customHeight="1">
      <c r="A18" s="6" t="s">
        <v>26</v>
      </c>
      <c r="B18" s="4">
        <v>24</v>
      </c>
      <c r="C18" s="7"/>
      <c r="D18" s="7"/>
      <c r="E18" s="6" t="s">
        <v>27</v>
      </c>
      <c r="F18" s="4">
        <v>81</v>
      </c>
      <c r="G18" s="7"/>
      <c r="H18" s="7"/>
    </row>
    <row r="19" spans="1:8" ht="15" customHeight="1">
      <c r="A19" s="6" t="s">
        <v>28</v>
      </c>
      <c r="B19" s="4">
        <v>30</v>
      </c>
      <c r="C19" s="7">
        <f>SUM(C17:C18)</f>
        <v>0</v>
      </c>
      <c r="D19" s="7">
        <f>SUM(D17:D18)</f>
        <v>0</v>
      </c>
      <c r="E19" s="6" t="s">
        <v>29</v>
      </c>
      <c r="F19" s="4">
        <v>84</v>
      </c>
      <c r="G19" s="7"/>
      <c r="H19" s="7"/>
    </row>
    <row r="20" spans="1:8" ht="15" customHeight="1">
      <c r="A20" s="6"/>
      <c r="B20" s="4"/>
      <c r="C20" s="7"/>
      <c r="D20" s="7"/>
      <c r="E20" s="6" t="s">
        <v>30</v>
      </c>
      <c r="F20" s="4">
        <v>88</v>
      </c>
      <c r="G20" s="7"/>
      <c r="H20" s="7"/>
    </row>
    <row r="21" spans="1:8" ht="15" customHeight="1">
      <c r="A21" s="6" t="s">
        <v>31</v>
      </c>
      <c r="B21" s="4"/>
      <c r="C21" s="7"/>
      <c r="D21" s="7"/>
      <c r="E21" s="6" t="s">
        <v>32</v>
      </c>
      <c r="F21" s="4">
        <v>90</v>
      </c>
      <c r="G21" s="7">
        <f>SUM(G18:G20)</f>
        <v>0</v>
      </c>
      <c r="H21" s="7">
        <f>SUM(H18:H20)</f>
        <v>0</v>
      </c>
    </row>
    <row r="22" spans="1:8" ht="15" customHeight="1">
      <c r="A22" s="6" t="s">
        <v>33</v>
      </c>
      <c r="B22" s="4">
        <v>31</v>
      </c>
      <c r="C22" s="7"/>
      <c r="D22" s="7"/>
      <c r="E22" s="6"/>
      <c r="F22" s="4"/>
      <c r="G22" s="28"/>
      <c r="H22" s="28"/>
    </row>
    <row r="23" spans="1:9" ht="15" customHeight="1">
      <c r="A23" s="6" t="s">
        <v>34</v>
      </c>
      <c r="B23" s="4">
        <v>32</v>
      </c>
      <c r="C23" s="7"/>
      <c r="D23" s="7"/>
      <c r="E23" s="6" t="s">
        <v>35</v>
      </c>
      <c r="F23" s="4"/>
      <c r="G23" s="28"/>
      <c r="H23" s="28"/>
      <c r="I23" s="9"/>
    </row>
    <row r="24" spans="1:8" ht="15" customHeight="1">
      <c r="A24" s="6" t="s">
        <v>36</v>
      </c>
      <c r="B24" s="4">
        <v>33</v>
      </c>
      <c r="C24" s="7">
        <f>C22-C23</f>
        <v>0</v>
      </c>
      <c r="D24" s="7">
        <f>D22-D23</f>
        <v>0</v>
      </c>
      <c r="E24" s="6" t="s">
        <v>37</v>
      </c>
      <c r="F24" s="4">
        <v>91</v>
      </c>
      <c r="G24" s="28"/>
      <c r="H24" s="28"/>
    </row>
    <row r="25" spans="1:8" ht="15" customHeight="1">
      <c r="A25" s="6" t="s">
        <v>38</v>
      </c>
      <c r="B25" s="4">
        <v>34</v>
      </c>
      <c r="C25" s="7"/>
      <c r="D25" s="7"/>
      <c r="E25" s="6"/>
      <c r="F25" s="4"/>
      <c r="G25" s="28"/>
      <c r="H25" s="28"/>
    </row>
    <row r="26" spans="1:8" ht="15" customHeight="1">
      <c r="A26" s="6" t="s">
        <v>39</v>
      </c>
      <c r="B26" s="4">
        <v>35</v>
      </c>
      <c r="C26" s="7"/>
      <c r="D26" s="7"/>
      <c r="E26" s="6" t="s">
        <v>40</v>
      </c>
      <c r="F26" s="4">
        <v>100</v>
      </c>
      <c r="G26" s="27">
        <f>G24+G21+G15</f>
        <v>0</v>
      </c>
      <c r="H26" s="27">
        <f>H24+H21+H15</f>
        <v>40000</v>
      </c>
    </row>
    <row r="27" spans="1:8" ht="15" customHeight="1">
      <c r="A27" s="6" t="s">
        <v>41</v>
      </c>
      <c r="B27" s="4">
        <v>38</v>
      </c>
      <c r="C27" s="7"/>
      <c r="D27" s="7"/>
      <c r="E27" s="6"/>
      <c r="F27" s="4"/>
      <c r="G27" s="28"/>
      <c r="H27" s="28"/>
    </row>
    <row r="28" spans="1:8" ht="15" customHeight="1">
      <c r="A28" s="6" t="s">
        <v>42</v>
      </c>
      <c r="B28" s="4">
        <v>40</v>
      </c>
      <c r="C28" s="7">
        <f>C24+C25+C26+C27</f>
        <v>0</v>
      </c>
      <c r="D28" s="7">
        <f>D24+D25+D26+D27</f>
        <v>0</v>
      </c>
      <c r="E28" s="6"/>
      <c r="F28" s="4"/>
      <c r="G28" s="29"/>
      <c r="H28" s="29"/>
    </row>
    <row r="29" spans="1:8" ht="15" customHeight="1">
      <c r="A29" s="6"/>
      <c r="B29" s="4"/>
      <c r="C29" s="7"/>
      <c r="D29" s="7"/>
      <c r="E29" s="6"/>
      <c r="F29" s="4"/>
      <c r="G29" s="29"/>
      <c r="H29" s="29"/>
    </row>
    <row r="30" spans="1:8" ht="15" customHeight="1">
      <c r="A30" s="6" t="s">
        <v>43</v>
      </c>
      <c r="B30" s="4"/>
      <c r="C30" s="7"/>
      <c r="D30" s="7"/>
      <c r="E30" s="6"/>
      <c r="F30" s="4"/>
      <c r="G30" s="29"/>
      <c r="H30" s="29"/>
    </row>
    <row r="31" spans="1:8" ht="15" customHeight="1">
      <c r="A31" s="6" t="s">
        <v>44</v>
      </c>
      <c r="B31" s="4">
        <v>41</v>
      </c>
      <c r="C31" s="7"/>
      <c r="D31" s="7"/>
      <c r="E31" s="6" t="s">
        <v>45</v>
      </c>
      <c r="F31" s="4"/>
      <c r="G31" s="29"/>
      <c r="H31" s="29"/>
    </row>
    <row r="32" spans="1:8" ht="15" customHeight="1">
      <c r="A32" s="6"/>
      <c r="B32" s="4"/>
      <c r="C32" s="7"/>
      <c r="D32" s="7"/>
      <c r="E32" s="6" t="s">
        <v>46</v>
      </c>
      <c r="F32" s="4">
        <v>101</v>
      </c>
      <c r="G32" s="7"/>
      <c r="H32" s="7">
        <f>30000+'业务活动表8月'!F32</f>
        <v>109478.64999999997</v>
      </c>
    </row>
    <row r="33" spans="1:8" ht="15" customHeight="1">
      <c r="A33" s="11" t="s">
        <v>47</v>
      </c>
      <c r="B33" s="4"/>
      <c r="C33" s="7"/>
      <c r="D33" s="7"/>
      <c r="E33" s="6" t="s">
        <v>48</v>
      </c>
      <c r="F33" s="4">
        <v>105</v>
      </c>
      <c r="G33" s="10"/>
      <c r="H33" s="10">
        <f>G33+'业务活动表8月'!G32</f>
        <v>172611.66999999998</v>
      </c>
    </row>
    <row r="34" spans="1:8" ht="15" customHeight="1">
      <c r="A34" s="11" t="s">
        <v>49</v>
      </c>
      <c r="B34" s="4">
        <v>51</v>
      </c>
      <c r="C34" s="7"/>
      <c r="D34" s="7"/>
      <c r="E34" s="6" t="s">
        <v>50</v>
      </c>
      <c r="F34" s="4">
        <v>110</v>
      </c>
      <c r="G34" s="10">
        <f>SUM(G32:G33)</f>
        <v>0</v>
      </c>
      <c r="H34" s="10">
        <f>SUM(H32:H33)</f>
        <v>282090.31999999995</v>
      </c>
    </row>
    <row r="35" spans="1:8" ht="15" customHeight="1">
      <c r="A35" s="6"/>
      <c r="B35" s="4"/>
      <c r="C35" s="7"/>
      <c r="D35" s="7"/>
      <c r="E35" s="6"/>
      <c r="F35" s="4"/>
      <c r="G35" s="8"/>
      <c r="H35" s="8"/>
    </row>
    <row r="36" spans="1:8" ht="15" customHeight="1">
      <c r="A36" s="4" t="s">
        <v>51</v>
      </c>
      <c r="B36" s="4">
        <v>60</v>
      </c>
      <c r="C36" s="7">
        <f>C34+C31+C28+C19+C14</f>
        <v>0</v>
      </c>
      <c r="D36" s="7">
        <f>D34+D31+D28+D19+D14</f>
        <v>322090.32</v>
      </c>
      <c r="E36" s="4" t="s">
        <v>52</v>
      </c>
      <c r="F36" s="4">
        <v>120</v>
      </c>
      <c r="G36" s="10">
        <f>G34+G26</f>
        <v>0</v>
      </c>
      <c r="H36" s="10">
        <f>H34+H26</f>
        <v>322090.31999999995</v>
      </c>
    </row>
    <row r="38" spans="3:4" ht="14.25">
      <c r="C38" s="2">
        <f>C36-G36</f>
        <v>0</v>
      </c>
      <c r="D38" s="2">
        <f>D36-H36</f>
        <v>0</v>
      </c>
    </row>
  </sheetData>
  <sheetProtection/>
  <mergeCells count="2">
    <mergeCell ref="A1:H1"/>
    <mergeCell ref="A3:H3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scale="98" r:id="rId1"/>
  <rowBreaks count="1" manualBreakCount="1">
    <brk id="36" max="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7">
      <selection activeCell="J15" sqref="J15"/>
    </sheetView>
  </sheetViews>
  <sheetFormatPr defaultColWidth="9.00390625" defaultRowHeight="14.25"/>
  <cols>
    <col min="1" max="1" width="20.00390625" style="0" customWidth="1"/>
    <col min="2" max="2" width="5.125" style="0" customWidth="1"/>
    <col min="3" max="3" width="13.00390625" style="0" customWidth="1"/>
    <col min="4" max="4" width="12.625" style="0" customWidth="1"/>
    <col min="5" max="5" width="12.875" style="0" customWidth="1"/>
    <col min="6" max="6" width="12.25390625" style="0" customWidth="1"/>
    <col min="7" max="7" width="14.50390625" style="0" customWidth="1"/>
    <col min="8" max="8" width="13.50390625" style="0" customWidth="1"/>
    <col min="10" max="10" width="13.875" style="0" bestFit="1" customWidth="1"/>
    <col min="11" max="11" width="12.75390625" style="0" bestFit="1" customWidth="1"/>
  </cols>
  <sheetData>
    <row r="1" spans="1:8" ht="22.5" customHeight="1">
      <c r="A1" s="73" t="s">
        <v>53</v>
      </c>
      <c r="B1" s="73"/>
      <c r="C1" s="73"/>
      <c r="D1" s="73"/>
      <c r="E1" s="73"/>
      <c r="F1" s="73"/>
      <c r="G1" s="73"/>
      <c r="H1" s="73"/>
    </row>
    <row r="2" ht="14.25">
      <c r="H2" s="12" t="s">
        <v>54</v>
      </c>
    </row>
    <row r="3" spans="1:8" ht="14.25">
      <c r="A3" s="75" t="s">
        <v>187</v>
      </c>
      <c r="B3" s="75"/>
      <c r="C3" s="75"/>
      <c r="D3" s="75"/>
      <c r="E3" s="75"/>
      <c r="F3" s="75"/>
      <c r="G3" s="75"/>
      <c r="H3" s="75"/>
    </row>
    <row r="4" spans="1:8" ht="16.5" customHeight="1">
      <c r="A4" s="76" t="s">
        <v>55</v>
      </c>
      <c r="B4" s="76" t="s">
        <v>3</v>
      </c>
      <c r="C4" s="76" t="s">
        <v>56</v>
      </c>
      <c r="D4" s="76"/>
      <c r="E4" s="76"/>
      <c r="F4" s="76" t="s">
        <v>57</v>
      </c>
      <c r="G4" s="76"/>
      <c r="H4" s="76"/>
    </row>
    <row r="5" spans="1:8" ht="17.25" customHeight="1">
      <c r="A5" s="76"/>
      <c r="B5" s="76"/>
      <c r="C5" s="13" t="s">
        <v>58</v>
      </c>
      <c r="D5" s="13" t="s">
        <v>59</v>
      </c>
      <c r="E5" s="13" t="s">
        <v>60</v>
      </c>
      <c r="F5" s="13" t="s">
        <v>58</v>
      </c>
      <c r="G5" s="13" t="s">
        <v>59</v>
      </c>
      <c r="H5" s="13" t="s">
        <v>60</v>
      </c>
    </row>
    <row r="6" spans="1:8" ht="24.75" customHeight="1">
      <c r="A6" s="30" t="s">
        <v>61</v>
      </c>
      <c r="B6" s="30"/>
      <c r="C6" s="25"/>
      <c r="D6" s="25"/>
      <c r="E6" s="25"/>
      <c r="F6" s="25"/>
      <c r="G6" s="25"/>
      <c r="H6" s="25"/>
    </row>
    <row r="7" spans="1:8" ht="24.75" customHeight="1">
      <c r="A7" s="30" t="s">
        <v>175</v>
      </c>
      <c r="B7" s="13">
        <v>1</v>
      </c>
      <c r="C7" s="25">
        <f>SUM(C8:C15)</f>
        <v>4800</v>
      </c>
      <c r="D7" s="25">
        <f>SUM(D8:D14)</f>
        <v>0</v>
      </c>
      <c r="E7" s="25">
        <f aca="true" t="shared" si="0" ref="E7:E16">SUM(C7:D7)</f>
        <v>4800</v>
      </c>
      <c r="F7" s="25">
        <f>SUM(F8:F15)</f>
        <v>273204.92</v>
      </c>
      <c r="G7" s="25">
        <f>SUM(G8:G15)</f>
        <v>298640</v>
      </c>
      <c r="H7" s="25">
        <f>SUM(H8:H15)</f>
        <v>571844.9199999999</v>
      </c>
    </row>
    <row r="8" spans="1:8" ht="24.75" customHeight="1">
      <c r="A8" s="30" t="s">
        <v>176</v>
      </c>
      <c r="B8" s="13">
        <v>2</v>
      </c>
      <c r="C8" s="25"/>
      <c r="D8" s="25"/>
      <c r="E8" s="25">
        <f t="shared" si="0"/>
        <v>0</v>
      </c>
      <c r="F8" s="25"/>
      <c r="G8" s="25">
        <v>178640</v>
      </c>
      <c r="H8" s="25">
        <f aca="true" t="shared" si="1" ref="H8:H16">SUM(F8:G8)</f>
        <v>178640</v>
      </c>
    </row>
    <row r="9" spans="1:8" ht="24.75" customHeight="1">
      <c r="A9" s="30" t="s">
        <v>177</v>
      </c>
      <c r="B9" s="13">
        <v>3</v>
      </c>
      <c r="C9" s="25"/>
      <c r="D9" s="25"/>
      <c r="E9" s="25">
        <f t="shared" si="0"/>
        <v>0</v>
      </c>
      <c r="F9" s="25">
        <v>30000</v>
      </c>
      <c r="G9" s="25"/>
      <c r="H9" s="25">
        <f t="shared" si="1"/>
        <v>30000</v>
      </c>
    </row>
    <row r="10" spans="1:8" ht="24.75" customHeight="1">
      <c r="A10" s="30" t="s">
        <v>178</v>
      </c>
      <c r="B10" s="13">
        <v>4</v>
      </c>
      <c r="C10" s="25"/>
      <c r="D10" s="25"/>
      <c r="E10" s="25">
        <f t="shared" si="0"/>
        <v>0</v>
      </c>
      <c r="F10" s="25">
        <v>23404.92</v>
      </c>
      <c r="G10" s="25"/>
      <c r="H10" s="25">
        <f t="shared" si="1"/>
        <v>23404.92</v>
      </c>
    </row>
    <row r="11" spans="1:8" ht="24.75" customHeight="1">
      <c r="A11" s="30" t="s">
        <v>189</v>
      </c>
      <c r="B11" s="13">
        <v>5</v>
      </c>
      <c r="C11" s="25"/>
      <c r="D11" s="25"/>
      <c r="E11" s="25">
        <f t="shared" si="0"/>
        <v>0</v>
      </c>
      <c r="F11" s="25">
        <v>200000</v>
      </c>
      <c r="G11" s="25"/>
      <c r="H11" s="25">
        <f t="shared" si="1"/>
        <v>200000</v>
      </c>
    </row>
    <row r="12" spans="1:8" ht="24.75" customHeight="1">
      <c r="A12" s="30" t="s">
        <v>190</v>
      </c>
      <c r="B12" s="13">
        <v>6</v>
      </c>
      <c r="C12" s="25"/>
      <c r="D12" s="25"/>
      <c r="E12" s="25">
        <f t="shared" si="0"/>
        <v>0</v>
      </c>
      <c r="F12" s="25">
        <v>10000</v>
      </c>
      <c r="G12" s="25"/>
      <c r="H12" s="25">
        <f t="shared" si="1"/>
        <v>10000</v>
      </c>
    </row>
    <row r="13" spans="1:8" ht="24.75" customHeight="1">
      <c r="A13" s="30" t="s">
        <v>174</v>
      </c>
      <c r="B13" s="13"/>
      <c r="C13" s="25"/>
      <c r="D13" s="25"/>
      <c r="E13" s="25">
        <f t="shared" si="0"/>
        <v>0</v>
      </c>
      <c r="F13" s="25"/>
      <c r="G13" s="25">
        <v>120000</v>
      </c>
      <c r="H13" s="25">
        <f t="shared" si="1"/>
        <v>120000</v>
      </c>
    </row>
    <row r="14" spans="1:8" ht="39.75" customHeight="1">
      <c r="A14" s="30" t="s">
        <v>191</v>
      </c>
      <c r="B14" s="13"/>
      <c r="C14" s="25"/>
      <c r="D14" s="25"/>
      <c r="E14" s="25">
        <f t="shared" si="0"/>
        <v>0</v>
      </c>
      <c r="F14" s="25">
        <v>5000</v>
      </c>
      <c r="G14" s="25"/>
      <c r="H14" s="25">
        <f t="shared" si="1"/>
        <v>5000</v>
      </c>
    </row>
    <row r="15" spans="1:8" ht="39.75" customHeight="1">
      <c r="A15" s="30" t="s">
        <v>192</v>
      </c>
      <c r="B15" s="13"/>
      <c r="C15" s="25">
        <v>4800</v>
      </c>
      <c r="D15" s="25"/>
      <c r="E15" s="25">
        <f t="shared" si="0"/>
        <v>4800</v>
      </c>
      <c r="F15" s="25">
        <v>4800</v>
      </c>
      <c r="G15" s="25"/>
      <c r="H15" s="25">
        <f t="shared" si="1"/>
        <v>4800</v>
      </c>
    </row>
    <row r="16" spans="1:8" ht="24.75" customHeight="1">
      <c r="A16" s="30" t="s">
        <v>62</v>
      </c>
      <c r="B16" s="13">
        <v>9</v>
      </c>
      <c r="C16" s="25"/>
      <c r="D16" s="25"/>
      <c r="E16" s="25">
        <f t="shared" si="0"/>
        <v>0</v>
      </c>
      <c r="F16" s="25">
        <v>0.44</v>
      </c>
      <c r="G16" s="25"/>
      <c r="H16" s="25">
        <f t="shared" si="1"/>
        <v>0.44</v>
      </c>
    </row>
    <row r="17" spans="1:8" ht="24.75" customHeight="1">
      <c r="A17" s="13" t="s">
        <v>63</v>
      </c>
      <c r="B17" s="13">
        <v>11</v>
      </c>
      <c r="C17" s="25">
        <f aca="true" t="shared" si="2" ref="C17:H17">C7+C16</f>
        <v>4800</v>
      </c>
      <c r="D17" s="25">
        <f t="shared" si="2"/>
        <v>0</v>
      </c>
      <c r="E17" s="25">
        <f t="shared" si="2"/>
        <v>4800</v>
      </c>
      <c r="F17" s="25">
        <f t="shared" si="2"/>
        <v>273205.36</v>
      </c>
      <c r="G17" s="25">
        <f t="shared" si="2"/>
        <v>298640</v>
      </c>
      <c r="H17" s="25">
        <f t="shared" si="2"/>
        <v>571845.3599999999</v>
      </c>
    </row>
    <row r="18" spans="1:8" ht="24.75" customHeight="1">
      <c r="A18" s="30" t="s">
        <v>64</v>
      </c>
      <c r="B18" s="13"/>
      <c r="C18" s="25"/>
      <c r="D18" s="25"/>
      <c r="E18" s="25">
        <f aca="true" t="shared" si="3" ref="E18:E29">SUM(C18:D18)</f>
        <v>0</v>
      </c>
      <c r="F18" s="25"/>
      <c r="G18" s="25"/>
      <c r="H18" s="25">
        <f>SUM(F18:G18)</f>
        <v>0</v>
      </c>
    </row>
    <row r="19" spans="1:8" ht="24.75" customHeight="1">
      <c r="A19" s="30" t="s">
        <v>65</v>
      </c>
      <c r="B19" s="13">
        <v>12</v>
      </c>
      <c r="C19" s="25">
        <f>SUM(C20:C26)</f>
        <v>37904</v>
      </c>
      <c r="D19" s="25">
        <f>SUM(D20:D26)</f>
        <v>35033.2</v>
      </c>
      <c r="E19" s="25">
        <f t="shared" si="3"/>
        <v>72937.2</v>
      </c>
      <c r="F19" s="25">
        <f>SUM(F20:F26)</f>
        <v>68372.8</v>
      </c>
      <c r="G19" s="25">
        <f>SUM(G20:G26)</f>
        <v>126028.33</v>
      </c>
      <c r="H19" s="25">
        <f>SUM(H20:H26)</f>
        <v>194401.13</v>
      </c>
    </row>
    <row r="20" spans="1:8" ht="24.75" customHeight="1">
      <c r="A20" s="30" t="s">
        <v>176</v>
      </c>
      <c r="B20" s="13">
        <v>13</v>
      </c>
      <c r="C20" s="25"/>
      <c r="D20" s="25">
        <v>1739</v>
      </c>
      <c r="E20" s="25">
        <f t="shared" si="3"/>
        <v>1739</v>
      </c>
      <c r="F20" s="25"/>
      <c r="G20" s="25">
        <v>89734.13</v>
      </c>
      <c r="H20" s="25">
        <f aca="true" t="shared" si="4" ref="H20:H29">SUM(F20:G20)</f>
        <v>89734.13</v>
      </c>
    </row>
    <row r="21" spans="1:8" ht="24.75" customHeight="1">
      <c r="A21" s="30" t="s">
        <v>150</v>
      </c>
      <c r="B21" s="13">
        <v>14</v>
      </c>
      <c r="C21" s="25">
        <v>37904</v>
      </c>
      <c r="D21" s="25"/>
      <c r="E21" s="25">
        <f t="shared" si="3"/>
        <v>37904</v>
      </c>
      <c r="F21" s="25">
        <v>68372.8</v>
      </c>
      <c r="G21" s="25"/>
      <c r="H21" s="25">
        <f t="shared" si="4"/>
        <v>68372.8</v>
      </c>
    </row>
    <row r="22" spans="1:8" ht="24.75" customHeight="1">
      <c r="A22" s="30" t="s">
        <v>168</v>
      </c>
      <c r="B22" s="13">
        <v>15</v>
      </c>
      <c r="C22" s="25"/>
      <c r="D22" s="25">
        <v>33294.2</v>
      </c>
      <c r="E22" s="25">
        <f t="shared" si="3"/>
        <v>33294.2</v>
      </c>
      <c r="F22" s="25"/>
      <c r="G22" s="25">
        <v>36294.2</v>
      </c>
      <c r="H22" s="25">
        <f t="shared" si="4"/>
        <v>36294.2</v>
      </c>
    </row>
    <row r="23" spans="1:8" ht="24.75" customHeight="1">
      <c r="A23" s="30"/>
      <c r="B23" s="13">
        <v>16</v>
      </c>
      <c r="C23" s="25"/>
      <c r="D23" s="25"/>
      <c r="E23" s="25">
        <f t="shared" si="3"/>
        <v>0</v>
      </c>
      <c r="F23" s="25"/>
      <c r="G23" s="25"/>
      <c r="H23" s="25">
        <f t="shared" si="4"/>
        <v>0</v>
      </c>
    </row>
    <row r="24" spans="1:8" ht="24.75" customHeight="1">
      <c r="A24" s="30"/>
      <c r="B24" s="13"/>
      <c r="C24" s="25"/>
      <c r="D24" s="25"/>
      <c r="E24" s="25">
        <f t="shared" si="3"/>
        <v>0</v>
      </c>
      <c r="F24" s="25"/>
      <c r="G24" s="25"/>
      <c r="H24" s="25">
        <f t="shared" si="4"/>
        <v>0</v>
      </c>
    </row>
    <row r="25" spans="1:8" ht="24.75" customHeight="1">
      <c r="A25" s="30"/>
      <c r="B25" s="13"/>
      <c r="C25" s="25"/>
      <c r="D25" s="25"/>
      <c r="E25" s="25">
        <f t="shared" si="3"/>
        <v>0</v>
      </c>
      <c r="F25" s="25"/>
      <c r="G25" s="25"/>
      <c r="H25" s="25">
        <f t="shared" si="4"/>
        <v>0</v>
      </c>
    </row>
    <row r="26" spans="1:8" ht="39.75" customHeight="1">
      <c r="A26" s="30"/>
      <c r="B26" s="13"/>
      <c r="C26" s="25"/>
      <c r="D26" s="25"/>
      <c r="E26" s="25">
        <f t="shared" si="3"/>
        <v>0</v>
      </c>
      <c r="F26" s="25"/>
      <c r="G26" s="25"/>
      <c r="H26" s="25">
        <f t="shared" si="4"/>
        <v>0</v>
      </c>
    </row>
    <row r="27" spans="1:8" ht="24.75" customHeight="1">
      <c r="A27" s="30" t="s">
        <v>66</v>
      </c>
      <c r="B27" s="13">
        <v>21</v>
      </c>
      <c r="C27" s="25">
        <v>19164.78</v>
      </c>
      <c r="D27" s="25"/>
      <c r="E27" s="25">
        <f t="shared" si="3"/>
        <v>19164.78</v>
      </c>
      <c r="F27" s="25">
        <v>124077.65</v>
      </c>
      <c r="G27" s="25"/>
      <c r="H27" s="25">
        <f>SUM(F27:G27)</f>
        <v>124077.65</v>
      </c>
    </row>
    <row r="28" spans="1:10" ht="24.75" customHeight="1">
      <c r="A28" s="30" t="s">
        <v>67</v>
      </c>
      <c r="B28" s="13">
        <v>24</v>
      </c>
      <c r="C28" s="25"/>
      <c r="D28" s="25"/>
      <c r="E28" s="25">
        <f t="shared" si="3"/>
        <v>0</v>
      </c>
      <c r="F28" s="25"/>
      <c r="G28" s="25"/>
      <c r="H28" s="25">
        <f t="shared" si="4"/>
        <v>0</v>
      </c>
      <c r="J28" s="9"/>
    </row>
    <row r="29" spans="1:11" ht="24.75" customHeight="1">
      <c r="A29" s="30" t="s">
        <v>68</v>
      </c>
      <c r="B29" s="13">
        <v>28</v>
      </c>
      <c r="C29" s="25">
        <v>82.3</v>
      </c>
      <c r="D29" s="25"/>
      <c r="E29" s="25">
        <f t="shared" si="3"/>
        <v>82.3</v>
      </c>
      <c r="F29" s="25">
        <v>1276.26</v>
      </c>
      <c r="G29" s="25"/>
      <c r="H29" s="25">
        <f t="shared" si="4"/>
        <v>1276.26</v>
      </c>
      <c r="K29" s="9"/>
    </row>
    <row r="30" spans="1:8" ht="24.75" customHeight="1">
      <c r="A30" s="13" t="s">
        <v>69</v>
      </c>
      <c r="B30" s="13">
        <v>35</v>
      </c>
      <c r="C30" s="25">
        <f>C19++C27+C28+C29</f>
        <v>57151.08</v>
      </c>
      <c r="D30" s="25">
        <f>D19++D27+D28+D29</f>
        <v>35033.2</v>
      </c>
      <c r="E30" s="25">
        <f>E19+E27+E28+E29</f>
        <v>92184.28</v>
      </c>
      <c r="F30" s="25">
        <f>F19++F27+F28+F29</f>
        <v>193726.71000000002</v>
      </c>
      <c r="G30" s="25">
        <f>G19++G27+G28+G29</f>
        <v>126028.33</v>
      </c>
      <c r="H30" s="25">
        <f>H19++H27+H28+H29</f>
        <v>319755.04000000004</v>
      </c>
    </row>
    <row r="31" spans="1:11" ht="47.25" customHeight="1">
      <c r="A31" s="30" t="s">
        <v>70</v>
      </c>
      <c r="B31" s="13">
        <v>40</v>
      </c>
      <c r="C31" s="24"/>
      <c r="D31" s="24"/>
      <c r="E31" s="24"/>
      <c r="F31" s="24"/>
      <c r="G31" s="24"/>
      <c r="H31" s="24"/>
      <c r="J31" s="9"/>
      <c r="K31" s="9"/>
    </row>
    <row r="32" spans="1:8" ht="71.25" customHeight="1">
      <c r="A32" s="30" t="s">
        <v>71</v>
      </c>
      <c r="B32" s="13">
        <v>45</v>
      </c>
      <c r="C32" s="25">
        <f aca="true" t="shared" si="5" ref="C32:H32">C17-C30</f>
        <v>-52351.08</v>
      </c>
      <c r="D32" s="25">
        <f t="shared" si="5"/>
        <v>-35033.2</v>
      </c>
      <c r="E32" s="25">
        <f t="shared" si="5"/>
        <v>-87384.28</v>
      </c>
      <c r="F32" s="25">
        <f t="shared" si="5"/>
        <v>79478.64999999997</v>
      </c>
      <c r="G32" s="25">
        <f t="shared" si="5"/>
        <v>172611.66999999998</v>
      </c>
      <c r="H32" s="25">
        <f t="shared" si="5"/>
        <v>252090.31999999983</v>
      </c>
    </row>
  </sheetData>
  <sheetProtection/>
  <mergeCells count="6">
    <mergeCell ref="A1:H1"/>
    <mergeCell ref="A3:H3"/>
    <mergeCell ref="A4:A5"/>
    <mergeCell ref="B4:B5"/>
    <mergeCell ref="C4:E4"/>
    <mergeCell ref="F4:H4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8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I14" sqref="I14"/>
    </sheetView>
  </sheetViews>
  <sheetFormatPr defaultColWidth="9.00390625" defaultRowHeight="15" customHeight="1"/>
  <cols>
    <col min="1" max="1" width="22.375" style="14" customWidth="1"/>
    <col min="2" max="9" width="10.625" style="14" customWidth="1"/>
    <col min="10" max="12" width="10.625" style="14" hidden="1" customWidth="1"/>
    <col min="13" max="13" width="16.25390625" style="14" hidden="1" customWidth="1"/>
    <col min="14" max="14" width="10.625" style="14" customWidth="1"/>
    <col min="15" max="16" width="9.25390625" style="14" bestFit="1" customWidth="1"/>
    <col min="17" max="16384" width="9.00390625" style="14" customWidth="1"/>
  </cols>
  <sheetData>
    <row r="1" spans="1:14" ht="28.5" customHeight="1">
      <c r="A1" s="77" t="s">
        <v>179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 customHeight="1">
      <c r="A2" s="15" t="s">
        <v>180</v>
      </c>
      <c r="B2" s="16">
        <v>41275</v>
      </c>
      <c r="C2" s="16">
        <v>41306</v>
      </c>
      <c r="D2" s="16">
        <v>41334</v>
      </c>
      <c r="E2" s="16">
        <v>41365</v>
      </c>
      <c r="F2" s="16">
        <v>41395</v>
      </c>
      <c r="G2" s="16">
        <v>41426</v>
      </c>
      <c r="H2" s="16">
        <v>41456</v>
      </c>
      <c r="I2" s="16">
        <v>41487</v>
      </c>
      <c r="J2" s="16">
        <v>41518</v>
      </c>
      <c r="K2" s="16">
        <v>41548</v>
      </c>
      <c r="L2" s="16">
        <v>41579</v>
      </c>
      <c r="M2" s="16">
        <v>41609</v>
      </c>
      <c r="N2" s="17" t="s">
        <v>181</v>
      </c>
    </row>
    <row r="3" spans="1:14" ht="15" customHeight="1">
      <c r="A3" s="15" t="s">
        <v>182</v>
      </c>
      <c r="B3" s="19">
        <v>35728</v>
      </c>
      <c r="C3" s="19">
        <v>142912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>
        <f>SUM(B3:M3)</f>
        <v>178640</v>
      </c>
    </row>
    <row r="4" spans="1:14" ht="15" customHeight="1">
      <c r="A4" s="15" t="s">
        <v>183</v>
      </c>
      <c r="B4" s="19"/>
      <c r="C4" s="19"/>
      <c r="D4" s="19"/>
      <c r="E4" s="19"/>
      <c r="F4" s="19"/>
      <c r="G4" s="19"/>
      <c r="H4" s="19">
        <v>160000</v>
      </c>
      <c r="I4" s="19"/>
      <c r="J4" s="19"/>
      <c r="K4" s="19"/>
      <c r="L4" s="19"/>
      <c r="M4" s="19"/>
      <c r="N4" s="19">
        <f>SUM(B4:M4)</f>
        <v>160000</v>
      </c>
    </row>
    <row r="5" spans="1:15" ht="15" customHeight="1">
      <c r="A5" s="15" t="s">
        <v>184</v>
      </c>
      <c r="B5" s="19">
        <f aca="true" t="shared" si="0" ref="B5:N5">SUM(B3:B4)</f>
        <v>35728</v>
      </c>
      <c r="C5" s="19">
        <f t="shared" si="0"/>
        <v>142912</v>
      </c>
      <c r="D5" s="19">
        <f t="shared" si="0"/>
        <v>0</v>
      </c>
      <c r="E5" s="19">
        <f t="shared" si="0"/>
        <v>0</v>
      </c>
      <c r="F5" s="19">
        <f t="shared" si="0"/>
        <v>0</v>
      </c>
      <c r="G5" s="19">
        <f t="shared" si="0"/>
        <v>0</v>
      </c>
      <c r="H5" s="19">
        <f t="shared" si="0"/>
        <v>160000</v>
      </c>
      <c r="I5" s="19">
        <f t="shared" si="0"/>
        <v>0</v>
      </c>
      <c r="J5" s="19">
        <f t="shared" si="0"/>
        <v>0</v>
      </c>
      <c r="K5" s="19">
        <f t="shared" si="0"/>
        <v>0</v>
      </c>
      <c r="L5" s="19">
        <f t="shared" si="0"/>
        <v>0</v>
      </c>
      <c r="M5" s="19">
        <f t="shared" si="0"/>
        <v>0</v>
      </c>
      <c r="N5" s="19">
        <f t="shared" si="0"/>
        <v>338640</v>
      </c>
      <c r="O5" s="21"/>
    </row>
    <row r="8" spans="1:14" ht="28.5" customHeight="1">
      <c r="A8" s="77" t="s">
        <v>185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4" ht="15" customHeight="1">
      <c r="A9" s="17" t="s">
        <v>180</v>
      </c>
      <c r="B9" s="16">
        <v>41275</v>
      </c>
      <c r="C9" s="16">
        <v>41306</v>
      </c>
      <c r="D9" s="16">
        <v>41334</v>
      </c>
      <c r="E9" s="16">
        <v>41365</v>
      </c>
      <c r="F9" s="16">
        <v>41395</v>
      </c>
      <c r="G9" s="16">
        <v>41426</v>
      </c>
      <c r="H9" s="16">
        <v>41456</v>
      </c>
      <c r="I9" s="16">
        <v>41487</v>
      </c>
      <c r="J9" s="16">
        <v>41518</v>
      </c>
      <c r="K9" s="16">
        <v>41548</v>
      </c>
      <c r="L9" s="16">
        <v>41579</v>
      </c>
      <c r="M9" s="16">
        <v>41609</v>
      </c>
      <c r="N9" s="17" t="s">
        <v>181</v>
      </c>
    </row>
    <row r="10" spans="1:15" ht="15" customHeight="1">
      <c r="A10" s="22" t="s">
        <v>97</v>
      </c>
      <c r="B10" s="23">
        <f aca="true" t="shared" si="1" ref="B10:M10">B11+B22</f>
        <v>25301.35</v>
      </c>
      <c r="C10" s="23">
        <f t="shared" si="1"/>
        <v>2000</v>
      </c>
      <c r="D10" s="23">
        <f t="shared" si="1"/>
        <v>16903.42</v>
      </c>
      <c r="E10" s="23">
        <f t="shared" si="1"/>
        <v>8969</v>
      </c>
      <c r="F10" s="23">
        <f t="shared" si="1"/>
        <v>15279.36</v>
      </c>
      <c r="G10" s="23">
        <f t="shared" si="1"/>
        <v>9771</v>
      </c>
      <c r="H10" s="23">
        <f t="shared" si="1"/>
        <v>9771</v>
      </c>
      <c r="I10" s="23">
        <f t="shared" si="1"/>
        <v>1739</v>
      </c>
      <c r="J10" s="23">
        <f t="shared" si="1"/>
        <v>0</v>
      </c>
      <c r="K10" s="23">
        <f t="shared" si="1"/>
        <v>0</v>
      </c>
      <c r="L10" s="23">
        <f t="shared" si="1"/>
        <v>0</v>
      </c>
      <c r="M10" s="23">
        <f t="shared" si="1"/>
        <v>0</v>
      </c>
      <c r="N10" s="23">
        <f>SUM(B10:M10)</f>
        <v>89734.13</v>
      </c>
      <c r="O10" s="21"/>
    </row>
    <row r="11" spans="1:14" ht="15" customHeight="1">
      <c r="A11" s="18" t="s">
        <v>98</v>
      </c>
      <c r="B11" s="19">
        <f aca="true" t="shared" si="2" ref="B11:M11">B15+B18+B12+B21</f>
        <v>3896</v>
      </c>
      <c r="C11" s="19">
        <f t="shared" si="2"/>
        <v>2000</v>
      </c>
      <c r="D11" s="19">
        <f t="shared" si="2"/>
        <v>16903.42</v>
      </c>
      <c r="E11" s="19">
        <f t="shared" si="2"/>
        <v>8969</v>
      </c>
      <c r="F11" s="19">
        <f t="shared" si="2"/>
        <v>15279.36</v>
      </c>
      <c r="G11" s="19">
        <f t="shared" si="2"/>
        <v>9771</v>
      </c>
      <c r="H11" s="19">
        <f t="shared" si="2"/>
        <v>9771</v>
      </c>
      <c r="I11" s="19">
        <f t="shared" si="2"/>
        <v>1739</v>
      </c>
      <c r="J11" s="19">
        <f t="shared" si="2"/>
        <v>0</v>
      </c>
      <c r="K11" s="19">
        <f t="shared" si="2"/>
        <v>0</v>
      </c>
      <c r="L11" s="19">
        <f t="shared" si="2"/>
        <v>0</v>
      </c>
      <c r="M11" s="19">
        <f t="shared" si="2"/>
        <v>0</v>
      </c>
      <c r="N11" s="19"/>
    </row>
    <row r="12" spans="1:14" ht="15" customHeight="1">
      <c r="A12" s="18" t="s">
        <v>99</v>
      </c>
      <c r="B12" s="19">
        <f aca="true" t="shared" si="3" ref="B12:H12">SUM(B13:B14)</f>
        <v>569</v>
      </c>
      <c r="C12" s="19">
        <f t="shared" si="3"/>
        <v>0</v>
      </c>
      <c r="D12" s="19">
        <f t="shared" si="3"/>
        <v>0</v>
      </c>
      <c r="E12" s="19">
        <f t="shared" si="3"/>
        <v>8800</v>
      </c>
      <c r="F12" s="19">
        <f t="shared" si="3"/>
        <v>9681</v>
      </c>
      <c r="G12" s="19">
        <f t="shared" si="3"/>
        <v>9771</v>
      </c>
      <c r="H12" s="19">
        <f t="shared" si="3"/>
        <v>9771</v>
      </c>
      <c r="I12" s="19">
        <f>SUM(I13:I14)</f>
        <v>1739</v>
      </c>
      <c r="J12" s="19">
        <f>SUM(J13)</f>
        <v>0</v>
      </c>
      <c r="K12" s="19">
        <f>SUM(K13)</f>
        <v>0</v>
      </c>
      <c r="L12" s="19">
        <f>SUM(L13)</f>
        <v>0</v>
      </c>
      <c r="M12" s="19">
        <f>SUM(M13)</f>
        <v>0</v>
      </c>
      <c r="N12" s="19"/>
    </row>
    <row r="13" spans="1:14" ht="15" customHeight="1">
      <c r="A13" s="18" t="s">
        <v>100</v>
      </c>
      <c r="B13" s="19">
        <v>569</v>
      </c>
      <c r="C13" s="19"/>
      <c r="D13" s="19"/>
      <c r="E13" s="19">
        <v>4000</v>
      </c>
      <c r="F13" s="19">
        <v>4000</v>
      </c>
      <c r="G13" s="19">
        <v>4000</v>
      </c>
      <c r="H13" s="19">
        <v>4000</v>
      </c>
      <c r="I13" s="19"/>
      <c r="J13" s="19"/>
      <c r="K13" s="19"/>
      <c r="L13" s="19"/>
      <c r="M13" s="19"/>
      <c r="N13" s="19"/>
    </row>
    <row r="14" spans="1:14" ht="15" customHeight="1">
      <c r="A14" s="18" t="s">
        <v>130</v>
      </c>
      <c r="B14" s="19"/>
      <c r="C14" s="19"/>
      <c r="D14" s="19"/>
      <c r="E14" s="19">
        <v>4800</v>
      </c>
      <c r="F14" s="19">
        <v>5681</v>
      </c>
      <c r="G14" s="19">
        <v>5771</v>
      </c>
      <c r="H14" s="19">
        <v>5771</v>
      </c>
      <c r="I14" s="19">
        <v>1739</v>
      </c>
      <c r="J14" s="19"/>
      <c r="K14" s="19"/>
      <c r="L14" s="19"/>
      <c r="M14" s="19"/>
      <c r="N14" s="19"/>
    </row>
    <row r="15" spans="1:14" ht="15" customHeight="1">
      <c r="A15" s="18" t="s">
        <v>101</v>
      </c>
      <c r="B15" s="19">
        <f aca="true" t="shared" si="4" ref="B15:M15">SUM(B16:B17)</f>
        <v>0</v>
      </c>
      <c r="C15" s="19">
        <f t="shared" si="4"/>
        <v>0</v>
      </c>
      <c r="D15" s="19">
        <f t="shared" si="4"/>
        <v>2000</v>
      </c>
      <c r="E15" s="19">
        <f t="shared" si="4"/>
        <v>0</v>
      </c>
      <c r="F15" s="19">
        <f t="shared" si="4"/>
        <v>0</v>
      </c>
      <c r="G15" s="19">
        <f t="shared" si="4"/>
        <v>0</v>
      </c>
      <c r="H15" s="19">
        <f t="shared" si="4"/>
        <v>0</v>
      </c>
      <c r="I15" s="19">
        <f t="shared" si="4"/>
        <v>0</v>
      </c>
      <c r="J15" s="19">
        <f t="shared" si="4"/>
        <v>0</v>
      </c>
      <c r="K15" s="19">
        <f t="shared" si="4"/>
        <v>0</v>
      </c>
      <c r="L15" s="19">
        <f t="shared" si="4"/>
        <v>0</v>
      </c>
      <c r="M15" s="19">
        <f t="shared" si="4"/>
        <v>0</v>
      </c>
      <c r="N15" s="19"/>
    </row>
    <row r="16" spans="1:14" ht="15" customHeight="1">
      <c r="A16" s="18" t="s">
        <v>115</v>
      </c>
      <c r="B16" s="19"/>
      <c r="C16" s="19"/>
      <c r="D16" s="19">
        <v>2000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15" customHeight="1">
      <c r="A17" s="18" t="s">
        <v>102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5" customHeight="1">
      <c r="A18" s="18" t="s">
        <v>103</v>
      </c>
      <c r="B18" s="19">
        <f aca="true" t="shared" si="5" ref="B18:M18">SUM(B19:B20)</f>
        <v>3327</v>
      </c>
      <c r="C18" s="19">
        <f t="shared" si="5"/>
        <v>2000</v>
      </c>
      <c r="D18" s="19">
        <f t="shared" si="5"/>
        <v>5003.42</v>
      </c>
      <c r="E18" s="19">
        <f t="shared" si="5"/>
        <v>0</v>
      </c>
      <c r="F18" s="19">
        <f t="shared" si="5"/>
        <v>5598.36</v>
      </c>
      <c r="G18" s="19">
        <f t="shared" si="5"/>
        <v>0</v>
      </c>
      <c r="H18" s="19">
        <f t="shared" si="5"/>
        <v>0</v>
      </c>
      <c r="I18" s="19">
        <f t="shared" si="5"/>
        <v>0</v>
      </c>
      <c r="J18" s="19">
        <f t="shared" si="5"/>
        <v>0</v>
      </c>
      <c r="K18" s="19">
        <f t="shared" si="5"/>
        <v>0</v>
      </c>
      <c r="L18" s="19">
        <f t="shared" si="5"/>
        <v>0</v>
      </c>
      <c r="M18" s="19">
        <f t="shared" si="5"/>
        <v>0</v>
      </c>
      <c r="N18" s="19"/>
    </row>
    <row r="19" spans="1:14" ht="15" customHeight="1">
      <c r="A19" s="18" t="s">
        <v>104</v>
      </c>
      <c r="B19" s="19">
        <v>1327</v>
      </c>
      <c r="C19" s="19">
        <v>0</v>
      </c>
      <c r="D19" s="19"/>
      <c r="E19" s="19"/>
      <c r="F19" s="19">
        <v>825</v>
      </c>
      <c r="G19" s="19"/>
      <c r="H19" s="19"/>
      <c r="I19" s="19"/>
      <c r="J19" s="19"/>
      <c r="K19" s="19"/>
      <c r="L19" s="19"/>
      <c r="M19" s="19"/>
      <c r="N19" s="19"/>
    </row>
    <row r="20" spans="1:14" ht="15" customHeight="1">
      <c r="A20" s="18" t="s">
        <v>109</v>
      </c>
      <c r="B20" s="19">
        <v>2000</v>
      </c>
      <c r="C20" s="19">
        <v>2000</v>
      </c>
      <c r="D20" s="19">
        <v>5003.42</v>
      </c>
      <c r="E20" s="19"/>
      <c r="F20" s="19">
        <v>4773.36</v>
      </c>
      <c r="G20" s="19"/>
      <c r="H20" s="19"/>
      <c r="I20" s="19"/>
      <c r="J20" s="19"/>
      <c r="K20" s="19"/>
      <c r="L20" s="19"/>
      <c r="M20" s="19"/>
      <c r="N20" s="19"/>
    </row>
    <row r="21" spans="1:14" ht="15" customHeight="1">
      <c r="A21" s="18" t="s">
        <v>106</v>
      </c>
      <c r="B21" s="19"/>
      <c r="C21" s="19"/>
      <c r="D21" s="19">
        <v>9900</v>
      </c>
      <c r="E21" s="19">
        <v>169</v>
      </c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" customHeight="1">
      <c r="A22" s="18" t="s">
        <v>105</v>
      </c>
      <c r="B22" s="19">
        <f aca="true" t="shared" si="6" ref="B22:M22">B23</f>
        <v>21405.35</v>
      </c>
      <c r="C22" s="19">
        <f t="shared" si="6"/>
        <v>0</v>
      </c>
      <c r="D22" s="19">
        <f t="shared" si="6"/>
        <v>0</v>
      </c>
      <c r="E22" s="19">
        <f t="shared" si="6"/>
        <v>0</v>
      </c>
      <c r="F22" s="19">
        <f t="shared" si="6"/>
        <v>0</v>
      </c>
      <c r="G22" s="19">
        <f t="shared" si="6"/>
        <v>0</v>
      </c>
      <c r="H22" s="19">
        <f t="shared" si="6"/>
        <v>0</v>
      </c>
      <c r="I22" s="19">
        <f t="shared" si="6"/>
        <v>0</v>
      </c>
      <c r="J22" s="19">
        <f t="shared" si="6"/>
        <v>0</v>
      </c>
      <c r="K22" s="19">
        <f t="shared" si="6"/>
        <v>0</v>
      </c>
      <c r="L22" s="19">
        <f t="shared" si="6"/>
        <v>0</v>
      </c>
      <c r="M22" s="19">
        <f t="shared" si="6"/>
        <v>0</v>
      </c>
      <c r="N22" s="19"/>
    </row>
    <row r="23" spans="1:14" ht="15" customHeight="1">
      <c r="A23" s="18" t="s">
        <v>106</v>
      </c>
      <c r="B23" s="19">
        <v>21405.35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5" customHeight="1">
      <c r="A24" s="22" t="s">
        <v>168</v>
      </c>
      <c r="B24" s="23">
        <f aca="true" t="shared" si="7" ref="B24:M24">SUM(B25:B31)</f>
        <v>0</v>
      </c>
      <c r="C24" s="23">
        <f t="shared" si="7"/>
        <v>0</v>
      </c>
      <c r="D24" s="23">
        <f t="shared" si="7"/>
        <v>0</v>
      </c>
      <c r="E24" s="23">
        <f t="shared" si="7"/>
        <v>0</v>
      </c>
      <c r="F24" s="23">
        <f t="shared" si="7"/>
        <v>0</v>
      </c>
      <c r="G24" s="23">
        <f t="shared" si="7"/>
        <v>0</v>
      </c>
      <c r="H24" s="23">
        <f t="shared" si="7"/>
        <v>3000</v>
      </c>
      <c r="I24" s="23">
        <f t="shared" si="7"/>
        <v>33294.2</v>
      </c>
      <c r="J24" s="23">
        <f t="shared" si="7"/>
        <v>0</v>
      </c>
      <c r="K24" s="23">
        <f t="shared" si="7"/>
        <v>0</v>
      </c>
      <c r="L24" s="23">
        <f t="shared" si="7"/>
        <v>0</v>
      </c>
      <c r="M24" s="23">
        <f t="shared" si="7"/>
        <v>0</v>
      </c>
      <c r="N24" s="23">
        <f>SUM(B24:M24)</f>
        <v>36294.2</v>
      </c>
    </row>
    <row r="25" spans="1:14" ht="15" customHeight="1">
      <c r="A25" s="18" t="s">
        <v>169</v>
      </c>
      <c r="B25" s="19"/>
      <c r="C25" s="19"/>
      <c r="D25" s="19"/>
      <c r="E25" s="19"/>
      <c r="F25" s="19"/>
      <c r="G25" s="19"/>
      <c r="H25" s="19">
        <v>197</v>
      </c>
      <c r="I25" s="19">
        <v>8708.7</v>
      </c>
      <c r="J25" s="19"/>
      <c r="K25" s="19"/>
      <c r="L25" s="19"/>
      <c r="M25" s="19"/>
      <c r="N25" s="19"/>
    </row>
    <row r="26" spans="1:14" ht="15" customHeight="1">
      <c r="A26" s="18" t="s">
        <v>170</v>
      </c>
      <c r="B26" s="19"/>
      <c r="C26" s="19"/>
      <c r="D26" s="19"/>
      <c r="E26" s="19"/>
      <c r="F26" s="19"/>
      <c r="G26" s="19"/>
      <c r="H26" s="19">
        <v>2803</v>
      </c>
      <c r="I26" s="19">
        <v>1397</v>
      </c>
      <c r="J26" s="19"/>
      <c r="K26" s="19"/>
      <c r="L26" s="19"/>
      <c r="M26" s="19"/>
      <c r="N26" s="19"/>
    </row>
    <row r="27" spans="1:14" ht="15" customHeight="1">
      <c r="A27" s="18" t="s">
        <v>197</v>
      </c>
      <c r="B27" s="19"/>
      <c r="C27" s="19"/>
      <c r="D27" s="19"/>
      <c r="E27" s="19"/>
      <c r="F27" s="19"/>
      <c r="G27" s="19"/>
      <c r="H27" s="19"/>
      <c r="I27" s="19">
        <v>1000</v>
      </c>
      <c r="J27" s="19"/>
      <c r="K27" s="19"/>
      <c r="L27" s="19"/>
      <c r="M27" s="19"/>
      <c r="N27" s="19"/>
    </row>
    <row r="28" spans="1:14" ht="15" customHeight="1">
      <c r="A28" s="18" t="s">
        <v>193</v>
      </c>
      <c r="B28" s="19"/>
      <c r="C28" s="19"/>
      <c r="D28" s="19"/>
      <c r="E28" s="19"/>
      <c r="F28" s="19"/>
      <c r="G28" s="19"/>
      <c r="H28" s="19"/>
      <c r="I28" s="19">
        <v>200</v>
      </c>
      <c r="J28" s="19"/>
      <c r="K28" s="19"/>
      <c r="L28" s="19"/>
      <c r="M28" s="19"/>
      <c r="N28" s="19"/>
    </row>
    <row r="29" spans="1:14" ht="15" customHeight="1">
      <c r="A29" s="18" t="s">
        <v>194</v>
      </c>
      <c r="B29" s="19"/>
      <c r="C29" s="19"/>
      <c r="D29" s="19"/>
      <c r="E29" s="19"/>
      <c r="F29" s="19"/>
      <c r="G29" s="19"/>
      <c r="H29" s="19"/>
      <c r="I29" s="19">
        <v>18000</v>
      </c>
      <c r="J29" s="19"/>
      <c r="K29" s="19"/>
      <c r="L29" s="19"/>
      <c r="M29" s="19"/>
      <c r="N29" s="19"/>
    </row>
    <row r="30" spans="1:14" ht="15" customHeight="1">
      <c r="A30" s="18" t="s">
        <v>195</v>
      </c>
      <c r="B30" s="19"/>
      <c r="C30" s="19"/>
      <c r="D30" s="19"/>
      <c r="E30" s="19"/>
      <c r="F30" s="19"/>
      <c r="G30" s="19"/>
      <c r="H30" s="19"/>
      <c r="I30" s="19">
        <v>2918.5</v>
      </c>
      <c r="J30" s="19"/>
      <c r="K30" s="19"/>
      <c r="L30" s="19"/>
      <c r="M30" s="19"/>
      <c r="N30" s="19"/>
    </row>
    <row r="31" spans="1:14" ht="15" customHeight="1">
      <c r="A31" s="18" t="s">
        <v>196</v>
      </c>
      <c r="B31" s="19"/>
      <c r="C31" s="19"/>
      <c r="D31" s="19"/>
      <c r="E31" s="19"/>
      <c r="F31" s="19"/>
      <c r="G31" s="19"/>
      <c r="H31" s="19"/>
      <c r="I31" s="19">
        <v>1070</v>
      </c>
      <c r="J31" s="19"/>
      <c r="K31" s="19"/>
      <c r="L31" s="19"/>
      <c r="M31" s="19"/>
      <c r="N31" s="19"/>
    </row>
    <row r="32" spans="1:14" ht="15" customHeight="1">
      <c r="A32" s="22" t="s">
        <v>150</v>
      </c>
      <c r="B32" s="23">
        <f aca="true" t="shared" si="8" ref="B32:I32">SUM(B33:B36)</f>
        <v>0</v>
      </c>
      <c r="C32" s="23">
        <f>SUM(C33:C36)</f>
        <v>0</v>
      </c>
      <c r="D32" s="23">
        <f t="shared" si="8"/>
        <v>5810</v>
      </c>
      <c r="E32" s="23">
        <f t="shared" si="8"/>
        <v>3000</v>
      </c>
      <c r="F32" s="23">
        <f t="shared" si="8"/>
        <v>3100</v>
      </c>
      <c r="G32" s="23">
        <f t="shared" si="8"/>
        <v>309</v>
      </c>
      <c r="H32" s="23">
        <f t="shared" si="8"/>
        <v>18249.8</v>
      </c>
      <c r="I32" s="23">
        <f t="shared" si="8"/>
        <v>37904</v>
      </c>
      <c r="J32" s="23"/>
      <c r="K32" s="23"/>
      <c r="L32" s="23"/>
      <c r="M32" s="23"/>
      <c r="N32" s="23">
        <f>SUM(B32:I32)</f>
        <v>68372.8</v>
      </c>
    </row>
    <row r="33" spans="1:14" ht="15" customHeight="1">
      <c r="A33" s="18" t="s">
        <v>151</v>
      </c>
      <c r="B33" s="19"/>
      <c r="C33" s="19"/>
      <c r="D33" s="19">
        <v>5810</v>
      </c>
      <c r="E33" s="19">
        <v>3000</v>
      </c>
      <c r="F33" s="19">
        <v>3100</v>
      </c>
      <c r="G33" s="19">
        <v>309</v>
      </c>
      <c r="H33" s="19">
        <v>7482</v>
      </c>
      <c r="I33" s="19">
        <v>2740</v>
      </c>
      <c r="J33" s="19"/>
      <c r="K33" s="19"/>
      <c r="L33" s="19"/>
      <c r="M33" s="19"/>
      <c r="N33" s="19"/>
    </row>
    <row r="34" spans="1:14" ht="15" customHeight="1">
      <c r="A34" s="18" t="s">
        <v>166</v>
      </c>
      <c r="B34" s="19"/>
      <c r="C34" s="19"/>
      <c r="D34" s="19"/>
      <c r="E34" s="19"/>
      <c r="F34" s="19"/>
      <c r="G34" s="19"/>
      <c r="H34" s="19">
        <v>10287.8</v>
      </c>
      <c r="I34" s="19">
        <v>1700</v>
      </c>
      <c r="J34" s="19"/>
      <c r="K34" s="19"/>
      <c r="L34" s="19"/>
      <c r="M34" s="19"/>
      <c r="N34" s="19"/>
    </row>
    <row r="35" spans="1:14" ht="15" customHeight="1">
      <c r="A35" s="18" t="s">
        <v>167</v>
      </c>
      <c r="B35" s="19"/>
      <c r="C35" s="19"/>
      <c r="D35" s="19"/>
      <c r="E35" s="19"/>
      <c r="F35" s="19"/>
      <c r="G35" s="19"/>
      <c r="H35" s="19">
        <v>480</v>
      </c>
      <c r="I35" s="19">
        <v>0</v>
      </c>
      <c r="J35" s="19"/>
      <c r="K35" s="19"/>
      <c r="L35" s="19"/>
      <c r="M35" s="19"/>
      <c r="N35" s="19"/>
    </row>
    <row r="36" spans="1:14" ht="15" customHeight="1">
      <c r="A36" s="18" t="s">
        <v>198</v>
      </c>
      <c r="B36" s="19"/>
      <c r="C36" s="19"/>
      <c r="D36" s="19"/>
      <c r="E36" s="19"/>
      <c r="F36" s="19"/>
      <c r="G36" s="19"/>
      <c r="H36" s="19"/>
      <c r="I36" s="19">
        <v>33464</v>
      </c>
      <c r="J36" s="19"/>
      <c r="K36" s="19"/>
      <c r="L36" s="19"/>
      <c r="M36" s="19"/>
      <c r="N36" s="19"/>
    </row>
    <row r="37" spans="1:14" ht="15" customHeight="1">
      <c r="A37" s="15" t="s">
        <v>184</v>
      </c>
      <c r="B37" s="20">
        <f aca="true" t="shared" si="9" ref="B37:H37">B10+B32+B24</f>
        <v>25301.35</v>
      </c>
      <c r="C37" s="20">
        <f t="shared" si="9"/>
        <v>2000</v>
      </c>
      <c r="D37" s="20">
        <f t="shared" si="9"/>
        <v>22713.42</v>
      </c>
      <c r="E37" s="20">
        <f t="shared" si="9"/>
        <v>11969</v>
      </c>
      <c r="F37" s="20">
        <f t="shared" si="9"/>
        <v>18379.36</v>
      </c>
      <c r="G37" s="20">
        <f t="shared" si="9"/>
        <v>10080</v>
      </c>
      <c r="H37" s="20">
        <f t="shared" si="9"/>
        <v>31020.8</v>
      </c>
      <c r="I37" s="20">
        <f aca="true" t="shared" si="10" ref="I37:N37">I10+I32+I24</f>
        <v>72937.2</v>
      </c>
      <c r="J37" s="20">
        <f t="shared" si="10"/>
        <v>0</v>
      </c>
      <c r="K37" s="20">
        <f t="shared" si="10"/>
        <v>0</v>
      </c>
      <c r="L37" s="20">
        <f t="shared" si="10"/>
        <v>0</v>
      </c>
      <c r="M37" s="20">
        <f t="shared" si="10"/>
        <v>0</v>
      </c>
      <c r="N37" s="20">
        <f t="shared" si="10"/>
        <v>194401.13</v>
      </c>
    </row>
    <row r="38" spans="12:14" ht="15" customHeight="1">
      <c r="L38" s="21"/>
      <c r="M38" s="21"/>
      <c r="N38" s="26">
        <f>N37-'业务活动表8月'!H19</f>
        <v>0</v>
      </c>
    </row>
    <row r="39" ht="15" customHeight="1">
      <c r="N39" s="21"/>
    </row>
  </sheetData>
  <sheetProtection/>
  <mergeCells count="2">
    <mergeCell ref="A1:N1"/>
    <mergeCell ref="A8:N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28">
      <selection activeCell="H13" sqref="H13"/>
    </sheetView>
  </sheetViews>
  <sheetFormatPr defaultColWidth="9.00390625" defaultRowHeight="14.25"/>
  <cols>
    <col min="1" max="1" width="27.125" style="0" customWidth="1"/>
    <col min="2" max="2" width="6.375" style="0" customWidth="1"/>
    <col min="3" max="3" width="17.375" style="2" customWidth="1"/>
    <col min="4" max="4" width="16.50390625" style="2" customWidth="1"/>
    <col min="5" max="5" width="21.625" style="0" customWidth="1"/>
    <col min="6" max="6" width="6.875" style="0" customWidth="1"/>
    <col min="7" max="7" width="17.625" style="0" customWidth="1"/>
    <col min="8" max="8" width="16.375" style="0" customWidth="1"/>
    <col min="9" max="9" width="11.625" style="0" bestFit="1" customWidth="1"/>
    <col min="15" max="15" width="11.625" style="0" bestFit="1" customWidth="1"/>
  </cols>
  <sheetData>
    <row r="1" spans="1:8" ht="20.25">
      <c r="A1" s="73" t="s">
        <v>0</v>
      </c>
      <c r="B1" s="73"/>
      <c r="C1" s="73"/>
      <c r="D1" s="73"/>
      <c r="E1" s="73"/>
      <c r="F1" s="73"/>
      <c r="G1" s="73"/>
      <c r="H1" s="73"/>
    </row>
    <row r="2" spans="1:8" ht="14.25">
      <c r="A2" s="1"/>
      <c r="H2" s="3" t="s">
        <v>1</v>
      </c>
    </row>
    <row r="3" spans="1:8" ht="14.25">
      <c r="A3" s="74" t="s">
        <v>219</v>
      </c>
      <c r="B3" s="74"/>
      <c r="C3" s="74"/>
      <c r="D3" s="74"/>
      <c r="E3" s="74"/>
      <c r="F3" s="74"/>
      <c r="G3" s="74"/>
      <c r="H3" s="74"/>
    </row>
    <row r="4" spans="1:8" ht="15" customHeight="1">
      <c r="A4" s="4" t="s">
        <v>2</v>
      </c>
      <c r="B4" s="4" t="s">
        <v>3</v>
      </c>
      <c r="C4" s="5" t="s">
        <v>4</v>
      </c>
      <c r="D4" s="5" t="s">
        <v>5</v>
      </c>
      <c r="E4" s="4" t="s">
        <v>6</v>
      </c>
      <c r="F4" s="4" t="s">
        <v>3</v>
      </c>
      <c r="G4" s="4" t="s">
        <v>4</v>
      </c>
      <c r="H4" s="4" t="s">
        <v>5</v>
      </c>
    </row>
    <row r="5" spans="1:8" ht="15" customHeight="1">
      <c r="A5" s="6" t="s">
        <v>7</v>
      </c>
      <c r="B5" s="4"/>
      <c r="C5" s="7"/>
      <c r="D5" s="7"/>
      <c r="E5" s="6" t="s">
        <v>8</v>
      </c>
      <c r="F5" s="4"/>
      <c r="G5" s="8"/>
      <c r="H5" s="8"/>
    </row>
    <row r="6" spans="1:8" ht="15" customHeight="1">
      <c r="A6" s="6" t="s">
        <v>9</v>
      </c>
      <c r="B6" s="4">
        <v>1</v>
      </c>
      <c r="C6" s="7"/>
      <c r="D6" s="7">
        <v>247664.35</v>
      </c>
      <c r="E6" s="6" t="s">
        <v>10</v>
      </c>
      <c r="F6" s="4">
        <v>61</v>
      </c>
      <c r="G6" s="8"/>
      <c r="H6" s="8"/>
    </row>
    <row r="7" spans="1:8" ht="15" customHeight="1">
      <c r="A7" s="6" t="s">
        <v>11</v>
      </c>
      <c r="B7" s="4">
        <v>2</v>
      </c>
      <c r="C7" s="7"/>
      <c r="D7" s="7"/>
      <c r="E7" s="6" t="s">
        <v>12</v>
      </c>
      <c r="F7" s="4">
        <v>62</v>
      </c>
      <c r="G7" s="27"/>
      <c r="H7" s="27"/>
    </row>
    <row r="8" spans="1:8" ht="15" customHeight="1">
      <c r="A8" s="6" t="s">
        <v>13</v>
      </c>
      <c r="B8" s="4">
        <v>3</v>
      </c>
      <c r="C8" s="7"/>
      <c r="D8" s="7">
        <v>3936.24</v>
      </c>
      <c r="E8" s="6" t="s">
        <v>14</v>
      </c>
      <c r="F8" s="4">
        <v>63</v>
      </c>
      <c r="G8" s="27"/>
      <c r="H8" s="27"/>
    </row>
    <row r="9" spans="1:9" ht="15" customHeight="1">
      <c r="A9" s="6" t="s">
        <v>199</v>
      </c>
      <c r="B9" s="4">
        <v>4</v>
      </c>
      <c r="C9" s="7"/>
      <c r="D9" s="7"/>
      <c r="E9" s="6" t="s">
        <v>15</v>
      </c>
      <c r="F9" s="4">
        <v>65</v>
      </c>
      <c r="G9" s="27"/>
      <c r="H9" s="27"/>
      <c r="I9" s="9"/>
    </row>
    <row r="10" spans="1:8" ht="15" customHeight="1">
      <c r="A10" s="6" t="s">
        <v>16</v>
      </c>
      <c r="B10" s="4">
        <v>8</v>
      </c>
      <c r="C10" s="7"/>
      <c r="D10" s="7"/>
      <c r="E10" s="6" t="s">
        <v>200</v>
      </c>
      <c r="F10" s="4">
        <v>66</v>
      </c>
      <c r="G10" s="27"/>
      <c r="H10" s="27">
        <v>40000</v>
      </c>
    </row>
    <row r="11" spans="1:8" ht="15" customHeight="1">
      <c r="A11" s="6" t="s">
        <v>17</v>
      </c>
      <c r="B11" s="4">
        <v>9</v>
      </c>
      <c r="C11" s="7"/>
      <c r="D11" s="7">
        <v>8700</v>
      </c>
      <c r="E11" s="6" t="s">
        <v>201</v>
      </c>
      <c r="F11" s="4">
        <v>71</v>
      </c>
      <c r="G11" s="27"/>
      <c r="H11" s="27"/>
    </row>
    <row r="12" spans="1:8" ht="15" customHeight="1">
      <c r="A12" s="6" t="s">
        <v>18</v>
      </c>
      <c r="B12" s="4">
        <v>15</v>
      </c>
      <c r="C12" s="7"/>
      <c r="D12" s="7"/>
      <c r="E12" s="6" t="s">
        <v>202</v>
      </c>
      <c r="F12" s="4">
        <v>72</v>
      </c>
      <c r="G12" s="27"/>
      <c r="H12" s="27"/>
    </row>
    <row r="13" spans="1:8" ht="15" customHeight="1">
      <c r="A13" s="6" t="s">
        <v>19</v>
      </c>
      <c r="B13" s="4">
        <v>18</v>
      </c>
      <c r="C13" s="7"/>
      <c r="D13" s="7"/>
      <c r="E13" s="6" t="s">
        <v>203</v>
      </c>
      <c r="F13" s="4">
        <v>74</v>
      </c>
      <c r="G13" s="27"/>
      <c r="H13" s="27"/>
    </row>
    <row r="14" spans="1:15" ht="15" customHeight="1">
      <c r="A14" s="6" t="s">
        <v>20</v>
      </c>
      <c r="B14" s="4">
        <v>20</v>
      </c>
      <c r="C14" s="7">
        <f>SUM(C6:C13)</f>
        <v>0</v>
      </c>
      <c r="D14" s="7">
        <f>SUM(D6:D13)</f>
        <v>260300.59</v>
      </c>
      <c r="E14" s="6" t="s">
        <v>21</v>
      </c>
      <c r="F14" s="4">
        <v>78</v>
      </c>
      <c r="G14" s="27"/>
      <c r="H14" s="27"/>
      <c r="N14" s="2">
        <f>L14/48</f>
        <v>0</v>
      </c>
      <c r="O14" s="9">
        <f>N14*8</f>
        <v>0</v>
      </c>
    </row>
    <row r="15" spans="1:15" ht="15" customHeight="1">
      <c r="A15" s="6"/>
      <c r="B15" s="4"/>
      <c r="C15" s="7"/>
      <c r="D15" s="7"/>
      <c r="E15" s="6" t="s">
        <v>22</v>
      </c>
      <c r="F15" s="4">
        <v>80</v>
      </c>
      <c r="G15" s="27">
        <f>SUM(G6:G14)</f>
        <v>0</v>
      </c>
      <c r="H15" s="27">
        <f>SUM(H6:H14)</f>
        <v>40000</v>
      </c>
      <c r="N15" s="2">
        <f>L15/36</f>
        <v>0</v>
      </c>
      <c r="O15" s="9">
        <f>N15*8</f>
        <v>0</v>
      </c>
    </row>
    <row r="16" spans="1:15" ht="15" customHeight="1">
      <c r="A16" s="6" t="s">
        <v>23</v>
      </c>
      <c r="B16" s="4"/>
      <c r="C16" s="7"/>
      <c r="D16" s="7"/>
      <c r="E16" s="6"/>
      <c r="F16" s="4"/>
      <c r="G16" s="7"/>
      <c r="H16" s="7"/>
      <c r="O16" s="9">
        <f>SUM(O14:O15)</f>
        <v>0</v>
      </c>
    </row>
    <row r="17" spans="1:8" ht="15" customHeight="1">
      <c r="A17" s="6" t="s">
        <v>24</v>
      </c>
      <c r="B17" s="4">
        <v>21</v>
      </c>
      <c r="C17" s="7"/>
      <c r="D17" s="7"/>
      <c r="E17" s="6" t="s">
        <v>25</v>
      </c>
      <c r="F17" s="4"/>
      <c r="G17" s="7"/>
      <c r="H17" s="7"/>
    </row>
    <row r="18" spans="1:8" ht="15" customHeight="1">
      <c r="A18" s="6" t="s">
        <v>26</v>
      </c>
      <c r="B18" s="4">
        <v>24</v>
      </c>
      <c r="C18" s="7"/>
      <c r="D18" s="7"/>
      <c r="E18" s="6" t="s">
        <v>27</v>
      </c>
      <c r="F18" s="4">
        <v>81</v>
      </c>
      <c r="G18" s="7"/>
      <c r="H18" s="7"/>
    </row>
    <row r="19" spans="1:8" ht="15" customHeight="1">
      <c r="A19" s="6" t="s">
        <v>28</v>
      </c>
      <c r="B19" s="4">
        <v>30</v>
      </c>
      <c r="C19" s="7">
        <f>SUM(C17:C18)</f>
        <v>0</v>
      </c>
      <c r="D19" s="7">
        <f>SUM(D17:D18)</f>
        <v>0</v>
      </c>
      <c r="E19" s="6" t="s">
        <v>29</v>
      </c>
      <c r="F19" s="4">
        <v>84</v>
      </c>
      <c r="G19" s="7"/>
      <c r="H19" s="7"/>
    </row>
    <row r="20" spans="1:8" ht="15" customHeight="1">
      <c r="A20" s="6"/>
      <c r="B20" s="4"/>
      <c r="C20" s="7"/>
      <c r="D20" s="7"/>
      <c r="E20" s="6" t="s">
        <v>30</v>
      </c>
      <c r="F20" s="4">
        <v>88</v>
      </c>
      <c r="G20" s="7"/>
      <c r="H20" s="7"/>
    </row>
    <row r="21" spans="1:8" ht="15" customHeight="1">
      <c r="A21" s="6" t="s">
        <v>31</v>
      </c>
      <c r="B21" s="4"/>
      <c r="C21" s="7"/>
      <c r="D21" s="7"/>
      <c r="E21" s="6" t="s">
        <v>32</v>
      </c>
      <c r="F21" s="4">
        <v>90</v>
      </c>
      <c r="G21" s="7">
        <f>SUM(G18:G20)</f>
        <v>0</v>
      </c>
      <c r="H21" s="7">
        <f>SUM(H18:H20)</f>
        <v>0</v>
      </c>
    </row>
    <row r="22" spans="1:8" ht="15" customHeight="1">
      <c r="A22" s="6" t="s">
        <v>33</v>
      </c>
      <c r="B22" s="4">
        <v>31</v>
      </c>
      <c r="C22" s="7"/>
      <c r="D22" s="7"/>
      <c r="E22" s="6"/>
      <c r="F22" s="4"/>
      <c r="G22" s="28"/>
      <c r="H22" s="28"/>
    </row>
    <row r="23" spans="1:9" ht="15" customHeight="1">
      <c r="A23" s="6" t="s">
        <v>34</v>
      </c>
      <c r="B23" s="4">
        <v>32</v>
      </c>
      <c r="C23" s="7"/>
      <c r="D23" s="7"/>
      <c r="E23" s="6" t="s">
        <v>35</v>
      </c>
      <c r="F23" s="4"/>
      <c r="G23" s="28"/>
      <c r="H23" s="28"/>
      <c r="I23" s="9"/>
    </row>
    <row r="24" spans="1:8" ht="15" customHeight="1">
      <c r="A24" s="6" t="s">
        <v>36</v>
      </c>
      <c r="B24" s="4">
        <v>33</v>
      </c>
      <c r="C24" s="7">
        <f>C22-C23</f>
        <v>0</v>
      </c>
      <c r="D24" s="7">
        <f>D22-D23</f>
        <v>0</v>
      </c>
      <c r="E24" s="6" t="s">
        <v>37</v>
      </c>
      <c r="F24" s="4">
        <v>91</v>
      </c>
      <c r="G24" s="28"/>
      <c r="H24" s="28"/>
    </row>
    <row r="25" spans="1:8" ht="15" customHeight="1">
      <c r="A25" s="6" t="s">
        <v>38</v>
      </c>
      <c r="B25" s="4">
        <v>34</v>
      </c>
      <c r="C25" s="7"/>
      <c r="D25" s="7"/>
      <c r="E25" s="6"/>
      <c r="F25" s="4"/>
      <c r="G25" s="28"/>
      <c r="H25" s="28"/>
    </row>
    <row r="26" spans="1:8" ht="15" customHeight="1">
      <c r="A26" s="6" t="s">
        <v>39</v>
      </c>
      <c r="B26" s="4">
        <v>35</v>
      </c>
      <c r="C26" s="7"/>
      <c r="D26" s="7"/>
      <c r="E26" s="6" t="s">
        <v>40</v>
      </c>
      <c r="F26" s="4">
        <v>100</v>
      </c>
      <c r="G26" s="27">
        <f>G24+G21+G15</f>
        <v>0</v>
      </c>
      <c r="H26" s="27">
        <f>H24+H21+H15</f>
        <v>40000</v>
      </c>
    </row>
    <row r="27" spans="1:8" ht="15" customHeight="1">
      <c r="A27" s="6" t="s">
        <v>41</v>
      </c>
      <c r="B27" s="4">
        <v>38</v>
      </c>
      <c r="C27" s="7"/>
      <c r="D27" s="7"/>
      <c r="E27" s="6"/>
      <c r="F27" s="4"/>
      <c r="G27" s="28"/>
      <c r="H27" s="28"/>
    </row>
    <row r="28" spans="1:8" ht="15" customHeight="1">
      <c r="A28" s="6" t="s">
        <v>42</v>
      </c>
      <c r="B28" s="4">
        <v>40</v>
      </c>
      <c r="C28" s="7">
        <f>C24+C25+C26+C27</f>
        <v>0</v>
      </c>
      <c r="D28" s="7">
        <f>D24+D25+D26+D27</f>
        <v>0</v>
      </c>
      <c r="E28" s="6"/>
      <c r="F28" s="4"/>
      <c r="G28" s="29"/>
      <c r="H28" s="29"/>
    </row>
    <row r="29" spans="1:8" ht="15" customHeight="1">
      <c r="A29" s="6"/>
      <c r="B29" s="4"/>
      <c r="C29" s="7"/>
      <c r="D29" s="7"/>
      <c r="E29" s="6"/>
      <c r="F29" s="4"/>
      <c r="G29" s="29"/>
      <c r="H29" s="29"/>
    </row>
    <row r="30" spans="1:8" ht="15" customHeight="1">
      <c r="A30" s="6" t="s">
        <v>43</v>
      </c>
      <c r="B30" s="4"/>
      <c r="C30" s="7"/>
      <c r="D30" s="7"/>
      <c r="E30" s="6"/>
      <c r="F30" s="4"/>
      <c r="G30" s="29"/>
      <c r="H30" s="29"/>
    </row>
    <row r="31" spans="1:8" ht="15" customHeight="1">
      <c r="A31" s="6" t="s">
        <v>44</v>
      </c>
      <c r="B31" s="4">
        <v>41</v>
      </c>
      <c r="C31" s="7"/>
      <c r="D31" s="7"/>
      <c r="E31" s="6" t="s">
        <v>45</v>
      </c>
      <c r="F31" s="4"/>
      <c r="G31" s="29"/>
      <c r="H31" s="29"/>
    </row>
    <row r="32" spans="1:8" ht="15" customHeight="1">
      <c r="A32" s="6"/>
      <c r="B32" s="4"/>
      <c r="C32" s="7"/>
      <c r="D32" s="7"/>
      <c r="E32" s="6" t="s">
        <v>46</v>
      </c>
      <c r="F32" s="4">
        <v>101</v>
      </c>
      <c r="G32" s="7"/>
      <c r="H32" s="7">
        <f>30000+'业务活动表9月'!F32</f>
        <v>85058.40999999997</v>
      </c>
    </row>
    <row r="33" spans="1:8" ht="15" customHeight="1">
      <c r="A33" s="11" t="s">
        <v>47</v>
      </c>
      <c r="B33" s="4"/>
      <c r="C33" s="7"/>
      <c r="D33" s="7"/>
      <c r="E33" s="6" t="s">
        <v>48</v>
      </c>
      <c r="F33" s="4">
        <v>105</v>
      </c>
      <c r="G33" s="10"/>
      <c r="H33" s="10">
        <f>G33+'业务活动表9月'!G32</f>
        <v>135242.18</v>
      </c>
    </row>
    <row r="34" spans="1:8" ht="15" customHeight="1">
      <c r="A34" s="11" t="s">
        <v>49</v>
      </c>
      <c r="B34" s="4">
        <v>51</v>
      </c>
      <c r="C34" s="7"/>
      <c r="D34" s="7"/>
      <c r="E34" s="6" t="s">
        <v>50</v>
      </c>
      <c r="F34" s="4">
        <v>110</v>
      </c>
      <c r="G34" s="10">
        <f>SUM(G32:G33)</f>
        <v>0</v>
      </c>
      <c r="H34" s="10">
        <f>SUM(H32:H33)</f>
        <v>220300.58999999997</v>
      </c>
    </row>
    <row r="35" spans="1:8" ht="15" customHeight="1">
      <c r="A35" s="6"/>
      <c r="B35" s="4"/>
      <c r="C35" s="7"/>
      <c r="D35" s="7"/>
      <c r="E35" s="6"/>
      <c r="F35" s="4"/>
      <c r="G35" s="8"/>
      <c r="H35" s="8"/>
    </row>
    <row r="36" spans="1:8" ht="15" customHeight="1">
      <c r="A36" s="4" t="s">
        <v>51</v>
      </c>
      <c r="B36" s="4">
        <v>60</v>
      </c>
      <c r="C36" s="7">
        <f>C34+C31+C28+C19+C14</f>
        <v>0</v>
      </c>
      <c r="D36" s="7">
        <f>D34+D31+D28+D19+D14</f>
        <v>260300.59</v>
      </c>
      <c r="E36" s="4" t="s">
        <v>52</v>
      </c>
      <c r="F36" s="4">
        <v>120</v>
      </c>
      <c r="G36" s="10">
        <f>G34+G26</f>
        <v>0</v>
      </c>
      <c r="H36" s="10">
        <f>H34+H26</f>
        <v>260300.58999999997</v>
      </c>
    </row>
    <row r="38" spans="3:4" ht="14.25">
      <c r="C38" s="2">
        <f>C36-G36</f>
        <v>0</v>
      </c>
      <c r="D38" s="2">
        <f>D36-H36</f>
        <v>0</v>
      </c>
    </row>
  </sheetData>
  <sheetProtection/>
  <mergeCells count="2">
    <mergeCell ref="A1:H1"/>
    <mergeCell ref="A3:H3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scale="98" r:id="rId1"/>
  <rowBreaks count="1" manualBreakCount="1">
    <brk id="36" max="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G14" sqref="G14"/>
    </sheetView>
  </sheetViews>
  <sheetFormatPr defaultColWidth="9.00390625" defaultRowHeight="14.25"/>
  <cols>
    <col min="1" max="1" width="20.00390625" style="0" customWidth="1"/>
    <col min="2" max="2" width="5.125" style="0" customWidth="1"/>
    <col min="3" max="3" width="13.00390625" style="0" customWidth="1"/>
    <col min="4" max="4" width="12.625" style="0" customWidth="1"/>
    <col min="5" max="5" width="12.875" style="0" customWidth="1"/>
    <col min="6" max="6" width="12.25390625" style="0" customWidth="1"/>
    <col min="7" max="7" width="14.50390625" style="0" customWidth="1"/>
    <col min="8" max="8" width="13.50390625" style="0" customWidth="1"/>
    <col min="10" max="10" width="13.875" style="0" bestFit="1" customWidth="1"/>
    <col min="11" max="11" width="12.75390625" style="0" bestFit="1" customWidth="1"/>
  </cols>
  <sheetData>
    <row r="1" spans="1:8" ht="22.5" customHeight="1">
      <c r="A1" s="73" t="s">
        <v>53</v>
      </c>
      <c r="B1" s="73"/>
      <c r="C1" s="73"/>
      <c r="D1" s="73"/>
      <c r="E1" s="73"/>
      <c r="F1" s="73"/>
      <c r="G1" s="73"/>
      <c r="H1" s="73"/>
    </row>
    <row r="2" ht="14.25">
      <c r="H2" s="12" t="s">
        <v>54</v>
      </c>
    </row>
    <row r="3" spans="1:8" ht="14.25">
      <c r="A3" s="75" t="s">
        <v>220</v>
      </c>
      <c r="B3" s="75"/>
      <c r="C3" s="75"/>
      <c r="D3" s="75"/>
      <c r="E3" s="75"/>
      <c r="F3" s="75"/>
      <c r="G3" s="75"/>
      <c r="H3" s="75"/>
    </row>
    <row r="4" spans="1:8" ht="16.5" customHeight="1">
      <c r="A4" s="76" t="s">
        <v>55</v>
      </c>
      <c r="B4" s="76" t="s">
        <v>3</v>
      </c>
      <c r="C4" s="76" t="s">
        <v>56</v>
      </c>
      <c r="D4" s="76"/>
      <c r="E4" s="76"/>
      <c r="F4" s="76" t="s">
        <v>57</v>
      </c>
      <c r="G4" s="76"/>
      <c r="H4" s="76"/>
    </row>
    <row r="5" spans="1:8" ht="17.25" customHeight="1">
      <c r="A5" s="76"/>
      <c r="B5" s="76"/>
      <c r="C5" s="13" t="s">
        <v>58</v>
      </c>
      <c r="D5" s="13" t="s">
        <v>59</v>
      </c>
      <c r="E5" s="13" t="s">
        <v>60</v>
      </c>
      <c r="F5" s="13" t="s">
        <v>58</v>
      </c>
      <c r="G5" s="13" t="s">
        <v>59</v>
      </c>
      <c r="H5" s="13" t="s">
        <v>60</v>
      </c>
    </row>
    <row r="6" spans="1:8" ht="24.75" customHeight="1">
      <c r="A6" s="30" t="s">
        <v>61</v>
      </c>
      <c r="B6" s="30"/>
      <c r="C6" s="25"/>
      <c r="D6" s="25"/>
      <c r="E6" s="25"/>
      <c r="F6" s="25"/>
      <c r="G6" s="25"/>
      <c r="H6" s="25"/>
    </row>
    <row r="7" spans="1:8" ht="24.75" customHeight="1">
      <c r="A7" s="30" t="s">
        <v>204</v>
      </c>
      <c r="B7" s="13">
        <v>1</v>
      </c>
      <c r="C7" s="25">
        <f>SUM(C8:C15)</f>
        <v>200</v>
      </c>
      <c r="D7" s="25">
        <f>SUM(D8:D14)</f>
        <v>0</v>
      </c>
      <c r="E7" s="25">
        <f aca="true" t="shared" si="0" ref="E7:E16">SUM(C7:D7)</f>
        <v>200</v>
      </c>
      <c r="F7" s="25">
        <f>SUM(F8:F15)</f>
        <v>273404.92</v>
      </c>
      <c r="G7" s="25">
        <f>SUM(G8:G15)</f>
        <v>298640</v>
      </c>
      <c r="H7" s="25">
        <f>SUM(H8:H15)</f>
        <v>572044.9199999999</v>
      </c>
    </row>
    <row r="8" spans="1:8" ht="24.75" customHeight="1">
      <c r="A8" s="30" t="s">
        <v>205</v>
      </c>
      <c r="B8" s="13">
        <v>2</v>
      </c>
      <c r="C8" s="25"/>
      <c r="D8" s="25"/>
      <c r="E8" s="25">
        <f t="shared" si="0"/>
        <v>0</v>
      </c>
      <c r="F8" s="25"/>
      <c r="G8" s="25">
        <v>178640</v>
      </c>
      <c r="H8" s="25">
        <f aca="true" t="shared" si="1" ref="H8:H16">SUM(F8:G8)</f>
        <v>178640</v>
      </c>
    </row>
    <row r="9" spans="1:8" ht="24.75" customHeight="1">
      <c r="A9" s="30" t="s">
        <v>206</v>
      </c>
      <c r="B9" s="13">
        <v>3</v>
      </c>
      <c r="C9" s="25"/>
      <c r="D9" s="25"/>
      <c r="E9" s="25">
        <f t="shared" si="0"/>
        <v>0</v>
      </c>
      <c r="F9" s="25">
        <v>30000</v>
      </c>
      <c r="G9" s="25"/>
      <c r="H9" s="25">
        <f t="shared" si="1"/>
        <v>30000</v>
      </c>
    </row>
    <row r="10" spans="1:8" ht="24.75" customHeight="1">
      <c r="A10" s="30" t="s">
        <v>207</v>
      </c>
      <c r="B10" s="13">
        <v>4</v>
      </c>
      <c r="C10" s="25">
        <v>200</v>
      </c>
      <c r="D10" s="25"/>
      <c r="E10" s="25">
        <f t="shared" si="0"/>
        <v>200</v>
      </c>
      <c r="F10" s="25">
        <v>23604.92</v>
      </c>
      <c r="G10" s="25"/>
      <c r="H10" s="25">
        <f t="shared" si="1"/>
        <v>23604.92</v>
      </c>
    </row>
    <row r="11" spans="1:8" ht="24.75" customHeight="1">
      <c r="A11" s="30" t="s">
        <v>208</v>
      </c>
      <c r="B11" s="13">
        <v>5</v>
      </c>
      <c r="C11" s="25"/>
      <c r="D11" s="25"/>
      <c r="E11" s="25">
        <f t="shared" si="0"/>
        <v>0</v>
      </c>
      <c r="F11" s="25">
        <v>200000</v>
      </c>
      <c r="G11" s="25"/>
      <c r="H11" s="25">
        <f t="shared" si="1"/>
        <v>200000</v>
      </c>
    </row>
    <row r="12" spans="1:8" ht="24.75" customHeight="1">
      <c r="A12" s="30" t="s">
        <v>209</v>
      </c>
      <c r="B12" s="13">
        <v>6</v>
      </c>
      <c r="C12" s="25"/>
      <c r="D12" s="25"/>
      <c r="E12" s="25">
        <f t="shared" si="0"/>
        <v>0</v>
      </c>
      <c r="F12" s="25">
        <v>10000</v>
      </c>
      <c r="G12" s="25"/>
      <c r="H12" s="25">
        <f t="shared" si="1"/>
        <v>10000</v>
      </c>
    </row>
    <row r="13" spans="1:8" ht="24.75" customHeight="1">
      <c r="A13" s="30" t="s">
        <v>210</v>
      </c>
      <c r="B13" s="13"/>
      <c r="C13" s="25"/>
      <c r="D13" s="25"/>
      <c r="E13" s="25">
        <f t="shared" si="0"/>
        <v>0</v>
      </c>
      <c r="F13" s="25"/>
      <c r="G13" s="25">
        <v>120000</v>
      </c>
      <c r="H13" s="25">
        <f t="shared" si="1"/>
        <v>120000</v>
      </c>
    </row>
    <row r="14" spans="1:8" ht="39.75" customHeight="1">
      <c r="A14" s="30" t="s">
        <v>211</v>
      </c>
      <c r="B14" s="13"/>
      <c r="C14" s="25"/>
      <c r="D14" s="25"/>
      <c r="E14" s="25">
        <f t="shared" si="0"/>
        <v>0</v>
      </c>
      <c r="F14" s="25">
        <v>5000</v>
      </c>
      <c r="G14" s="25"/>
      <c r="H14" s="25">
        <f t="shared" si="1"/>
        <v>5000</v>
      </c>
    </row>
    <row r="15" spans="1:8" ht="39.75" customHeight="1">
      <c r="A15" s="30" t="s">
        <v>212</v>
      </c>
      <c r="B15" s="13"/>
      <c r="C15" s="25"/>
      <c r="D15" s="25"/>
      <c r="E15" s="25">
        <f t="shared" si="0"/>
        <v>0</v>
      </c>
      <c r="F15" s="25">
        <v>4800</v>
      </c>
      <c r="G15" s="25"/>
      <c r="H15" s="25">
        <f t="shared" si="1"/>
        <v>4800</v>
      </c>
    </row>
    <row r="16" spans="1:8" ht="24.75" customHeight="1">
      <c r="A16" s="30" t="s">
        <v>62</v>
      </c>
      <c r="B16" s="13">
        <v>9</v>
      </c>
      <c r="C16" s="25"/>
      <c r="D16" s="25"/>
      <c r="E16" s="25">
        <f t="shared" si="0"/>
        <v>0</v>
      </c>
      <c r="F16" s="25">
        <v>0.44</v>
      </c>
      <c r="G16" s="25"/>
      <c r="H16" s="25">
        <f t="shared" si="1"/>
        <v>0.44</v>
      </c>
    </row>
    <row r="17" spans="1:8" ht="24.75" customHeight="1">
      <c r="A17" s="13" t="s">
        <v>63</v>
      </c>
      <c r="B17" s="13">
        <v>11</v>
      </c>
      <c r="C17" s="25">
        <f aca="true" t="shared" si="2" ref="C17:H17">C7+C16</f>
        <v>200</v>
      </c>
      <c r="D17" s="25">
        <f t="shared" si="2"/>
        <v>0</v>
      </c>
      <c r="E17" s="25">
        <f t="shared" si="2"/>
        <v>200</v>
      </c>
      <c r="F17" s="25">
        <f t="shared" si="2"/>
        <v>273405.36</v>
      </c>
      <c r="G17" s="25">
        <f t="shared" si="2"/>
        <v>298640</v>
      </c>
      <c r="H17" s="25">
        <f t="shared" si="2"/>
        <v>572045.3599999999</v>
      </c>
    </row>
    <row r="18" spans="1:8" ht="24.75" customHeight="1">
      <c r="A18" s="30" t="s">
        <v>64</v>
      </c>
      <c r="B18" s="13"/>
      <c r="C18" s="25"/>
      <c r="D18" s="25"/>
      <c r="E18" s="25">
        <f aca="true" t="shared" si="3" ref="E18:E29">SUM(C18:D18)</f>
        <v>0</v>
      </c>
      <c r="F18" s="25"/>
      <c r="G18" s="25"/>
      <c r="H18" s="25">
        <f>SUM(F18:G18)</f>
        <v>0</v>
      </c>
    </row>
    <row r="19" spans="1:8" ht="24.75" customHeight="1">
      <c r="A19" s="30" t="s">
        <v>65</v>
      </c>
      <c r="B19" s="13">
        <v>12</v>
      </c>
      <c r="C19" s="25">
        <f>SUM(C20:C26)</f>
        <v>4305</v>
      </c>
      <c r="D19" s="25">
        <f>SUM(D20:D26)</f>
        <v>37369.49</v>
      </c>
      <c r="E19" s="25">
        <f t="shared" si="3"/>
        <v>41674.49</v>
      </c>
      <c r="F19" s="25">
        <f>SUM(F20:F26)</f>
        <v>72677.8</v>
      </c>
      <c r="G19" s="25">
        <f>SUM(G20:G26)</f>
        <v>163397.82</v>
      </c>
      <c r="H19" s="25">
        <f>SUM(H20:H26)</f>
        <v>236075.62</v>
      </c>
    </row>
    <row r="20" spans="1:8" ht="24.75" customHeight="1">
      <c r="A20" s="30" t="s">
        <v>205</v>
      </c>
      <c r="B20" s="13">
        <v>13</v>
      </c>
      <c r="C20" s="25"/>
      <c r="D20" s="25"/>
      <c r="E20" s="25">
        <f t="shared" si="3"/>
        <v>0</v>
      </c>
      <c r="F20" s="25"/>
      <c r="G20" s="25">
        <v>89734.13</v>
      </c>
      <c r="H20" s="25">
        <f aca="true" t="shared" si="4" ref="H20:H29">SUM(F20:G20)</f>
        <v>89734.13</v>
      </c>
    </row>
    <row r="21" spans="1:8" ht="24.75" customHeight="1">
      <c r="A21" s="30" t="s">
        <v>150</v>
      </c>
      <c r="B21" s="13">
        <v>14</v>
      </c>
      <c r="C21" s="25">
        <v>4305</v>
      </c>
      <c r="D21" s="25"/>
      <c r="E21" s="25">
        <f t="shared" si="3"/>
        <v>4305</v>
      </c>
      <c r="F21" s="25">
        <v>72677.8</v>
      </c>
      <c r="G21" s="25"/>
      <c r="H21" s="25">
        <f t="shared" si="4"/>
        <v>72677.8</v>
      </c>
    </row>
    <row r="22" spans="1:8" ht="24.75" customHeight="1">
      <c r="A22" s="30" t="s">
        <v>168</v>
      </c>
      <c r="B22" s="13">
        <v>15</v>
      </c>
      <c r="C22" s="25"/>
      <c r="D22" s="25">
        <v>37369.49</v>
      </c>
      <c r="E22" s="25">
        <f t="shared" si="3"/>
        <v>37369.49</v>
      </c>
      <c r="F22" s="25"/>
      <c r="G22" s="25">
        <v>73663.69</v>
      </c>
      <c r="H22" s="25">
        <f t="shared" si="4"/>
        <v>73663.69</v>
      </c>
    </row>
    <row r="23" spans="1:8" ht="24.75" customHeight="1">
      <c r="A23" s="30"/>
      <c r="B23" s="13">
        <v>16</v>
      </c>
      <c r="C23" s="25"/>
      <c r="D23" s="25"/>
      <c r="E23" s="25">
        <f t="shared" si="3"/>
        <v>0</v>
      </c>
      <c r="F23" s="25"/>
      <c r="G23" s="25"/>
      <c r="H23" s="25">
        <f t="shared" si="4"/>
        <v>0</v>
      </c>
    </row>
    <row r="24" spans="1:8" ht="24.75" customHeight="1">
      <c r="A24" s="30"/>
      <c r="B24" s="13"/>
      <c r="C24" s="25"/>
      <c r="D24" s="25"/>
      <c r="E24" s="25">
        <f t="shared" si="3"/>
        <v>0</v>
      </c>
      <c r="F24" s="25"/>
      <c r="G24" s="25"/>
      <c r="H24" s="25">
        <f t="shared" si="4"/>
        <v>0</v>
      </c>
    </row>
    <row r="25" spans="1:8" ht="24.75" customHeight="1">
      <c r="A25" s="30"/>
      <c r="B25" s="13"/>
      <c r="C25" s="25"/>
      <c r="D25" s="25"/>
      <c r="E25" s="25">
        <f t="shared" si="3"/>
        <v>0</v>
      </c>
      <c r="F25" s="25"/>
      <c r="G25" s="25"/>
      <c r="H25" s="25">
        <f t="shared" si="4"/>
        <v>0</v>
      </c>
    </row>
    <row r="26" spans="1:8" ht="39.75" customHeight="1">
      <c r="A26" s="30"/>
      <c r="B26" s="13"/>
      <c r="C26" s="25"/>
      <c r="D26" s="25"/>
      <c r="E26" s="25">
        <f t="shared" si="3"/>
        <v>0</v>
      </c>
      <c r="F26" s="25"/>
      <c r="G26" s="25"/>
      <c r="H26" s="25">
        <f t="shared" si="4"/>
        <v>0</v>
      </c>
    </row>
    <row r="27" spans="1:8" ht="24.75" customHeight="1">
      <c r="A27" s="30" t="s">
        <v>66</v>
      </c>
      <c r="B27" s="13">
        <v>21</v>
      </c>
      <c r="C27" s="25">
        <v>20384.55</v>
      </c>
      <c r="D27" s="25"/>
      <c r="E27" s="25">
        <f t="shared" si="3"/>
        <v>20384.55</v>
      </c>
      <c r="F27" s="25">
        <v>144462.2</v>
      </c>
      <c r="G27" s="25"/>
      <c r="H27" s="25">
        <f t="shared" si="4"/>
        <v>144462.2</v>
      </c>
    </row>
    <row r="28" spans="1:10" ht="24.75" customHeight="1">
      <c r="A28" s="30" t="s">
        <v>67</v>
      </c>
      <c r="B28" s="13">
        <v>24</v>
      </c>
      <c r="C28" s="25"/>
      <c r="D28" s="25"/>
      <c r="E28" s="25">
        <f t="shared" si="3"/>
        <v>0</v>
      </c>
      <c r="F28" s="25"/>
      <c r="G28" s="25"/>
      <c r="H28" s="25">
        <f t="shared" si="4"/>
        <v>0</v>
      </c>
      <c r="J28" s="9"/>
    </row>
    <row r="29" spans="1:11" ht="24.75" customHeight="1">
      <c r="A29" s="30" t="s">
        <v>68</v>
      </c>
      <c r="B29" s="13">
        <v>28</v>
      </c>
      <c r="C29" s="25">
        <v>-69.31</v>
      </c>
      <c r="D29" s="25"/>
      <c r="E29" s="25">
        <f t="shared" si="3"/>
        <v>-69.31</v>
      </c>
      <c r="F29" s="25">
        <v>1206.95</v>
      </c>
      <c r="G29" s="25"/>
      <c r="H29" s="25">
        <f t="shared" si="4"/>
        <v>1206.95</v>
      </c>
      <c r="K29" s="9"/>
    </row>
    <row r="30" spans="1:8" ht="24.75" customHeight="1">
      <c r="A30" s="13" t="s">
        <v>69</v>
      </c>
      <c r="B30" s="13">
        <v>35</v>
      </c>
      <c r="C30" s="25">
        <f>C19++C27+C28+C29</f>
        <v>24620.239999999998</v>
      </c>
      <c r="D30" s="25">
        <f>D19++D27+D28+D29</f>
        <v>37369.49</v>
      </c>
      <c r="E30" s="25">
        <f>E19+E27+E28+E29</f>
        <v>61989.729999999996</v>
      </c>
      <c r="F30" s="25">
        <f>F19++F27+F28+F29</f>
        <v>218346.95</v>
      </c>
      <c r="G30" s="25">
        <f>G19++G27+G28+G29</f>
        <v>163397.82</v>
      </c>
      <c r="H30" s="25">
        <f>H19++H27+H28+H29</f>
        <v>381744.77</v>
      </c>
    </row>
    <row r="31" spans="1:11" ht="47.25" customHeight="1">
      <c r="A31" s="30" t="s">
        <v>70</v>
      </c>
      <c r="B31" s="13">
        <v>40</v>
      </c>
      <c r="C31" s="24"/>
      <c r="D31" s="24"/>
      <c r="E31" s="24"/>
      <c r="F31" s="24"/>
      <c r="G31" s="24"/>
      <c r="H31" s="24"/>
      <c r="J31" s="9"/>
      <c r="K31" s="9"/>
    </row>
    <row r="32" spans="1:8" ht="71.25" customHeight="1">
      <c r="A32" s="30" t="s">
        <v>71</v>
      </c>
      <c r="B32" s="13">
        <v>45</v>
      </c>
      <c r="C32" s="25">
        <f aca="true" t="shared" si="5" ref="C32:H32">C17-C30</f>
        <v>-24420.239999999998</v>
      </c>
      <c r="D32" s="25">
        <f t="shared" si="5"/>
        <v>-37369.49</v>
      </c>
      <c r="E32" s="25">
        <f t="shared" si="5"/>
        <v>-61789.729999999996</v>
      </c>
      <c r="F32" s="25">
        <f t="shared" si="5"/>
        <v>55058.409999999974</v>
      </c>
      <c r="G32" s="25">
        <f t="shared" si="5"/>
        <v>135242.18</v>
      </c>
      <c r="H32" s="25">
        <f t="shared" si="5"/>
        <v>190300.58999999985</v>
      </c>
    </row>
  </sheetData>
  <sheetProtection/>
  <mergeCells count="6">
    <mergeCell ref="A1:H1"/>
    <mergeCell ref="A3:H3"/>
    <mergeCell ref="A4:A5"/>
    <mergeCell ref="B4:B5"/>
    <mergeCell ref="C4:E4"/>
    <mergeCell ref="F4:H4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8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I14" sqref="I14"/>
    </sheetView>
  </sheetViews>
  <sheetFormatPr defaultColWidth="9.00390625" defaultRowHeight="15" customHeight="1"/>
  <cols>
    <col min="1" max="1" width="22.375" style="14" customWidth="1"/>
    <col min="2" max="10" width="10.625" style="14" customWidth="1"/>
    <col min="11" max="12" width="10.625" style="14" hidden="1" customWidth="1"/>
    <col min="13" max="13" width="16.25390625" style="14" hidden="1" customWidth="1"/>
    <col min="14" max="14" width="10.625" style="14" customWidth="1"/>
    <col min="15" max="16" width="9.25390625" style="14" bestFit="1" customWidth="1"/>
    <col min="17" max="16384" width="9.00390625" style="14" customWidth="1"/>
  </cols>
  <sheetData>
    <row r="1" spans="1:14" ht="28.5" customHeight="1">
      <c r="A1" s="77" t="s">
        <v>213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 customHeight="1">
      <c r="A2" s="15" t="s">
        <v>214</v>
      </c>
      <c r="B2" s="16">
        <v>41275</v>
      </c>
      <c r="C2" s="16">
        <v>41306</v>
      </c>
      <c r="D2" s="16">
        <v>41334</v>
      </c>
      <c r="E2" s="16">
        <v>41365</v>
      </c>
      <c r="F2" s="16">
        <v>41395</v>
      </c>
      <c r="G2" s="16">
        <v>41426</v>
      </c>
      <c r="H2" s="16">
        <v>41456</v>
      </c>
      <c r="I2" s="16">
        <v>41487</v>
      </c>
      <c r="J2" s="16">
        <v>41518</v>
      </c>
      <c r="K2" s="16">
        <v>41548</v>
      </c>
      <c r="L2" s="16">
        <v>41579</v>
      </c>
      <c r="M2" s="16">
        <v>41609</v>
      </c>
      <c r="N2" s="17" t="s">
        <v>215</v>
      </c>
    </row>
    <row r="3" spans="1:14" ht="15" customHeight="1">
      <c r="A3" s="15" t="s">
        <v>216</v>
      </c>
      <c r="B3" s="19">
        <v>35728</v>
      </c>
      <c r="C3" s="19">
        <v>142912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>
        <f>SUM(B3:M3)</f>
        <v>178640</v>
      </c>
    </row>
    <row r="4" spans="1:14" ht="15" customHeight="1">
      <c r="A4" s="15" t="s">
        <v>210</v>
      </c>
      <c r="B4" s="19"/>
      <c r="C4" s="19"/>
      <c r="D4" s="19"/>
      <c r="E4" s="19"/>
      <c r="F4" s="19"/>
      <c r="G4" s="19"/>
      <c r="H4" s="19">
        <v>160000</v>
      </c>
      <c r="I4" s="19"/>
      <c r="J4" s="19"/>
      <c r="K4" s="19"/>
      <c r="L4" s="19"/>
      <c r="M4" s="19"/>
      <c r="N4" s="19">
        <f>SUM(B4:M4)</f>
        <v>160000</v>
      </c>
    </row>
    <row r="5" spans="1:15" ht="15" customHeight="1">
      <c r="A5" s="15" t="s">
        <v>217</v>
      </c>
      <c r="B5" s="19">
        <f aca="true" t="shared" si="0" ref="B5:N5">SUM(B3:B4)</f>
        <v>35728</v>
      </c>
      <c r="C5" s="19">
        <f t="shared" si="0"/>
        <v>142912</v>
      </c>
      <c r="D5" s="19">
        <f t="shared" si="0"/>
        <v>0</v>
      </c>
      <c r="E5" s="19">
        <f t="shared" si="0"/>
        <v>0</v>
      </c>
      <c r="F5" s="19">
        <f t="shared" si="0"/>
        <v>0</v>
      </c>
      <c r="G5" s="19">
        <f t="shared" si="0"/>
        <v>0</v>
      </c>
      <c r="H5" s="19">
        <f t="shared" si="0"/>
        <v>160000</v>
      </c>
      <c r="I5" s="19">
        <f t="shared" si="0"/>
        <v>0</v>
      </c>
      <c r="J5" s="19">
        <f t="shared" si="0"/>
        <v>0</v>
      </c>
      <c r="K5" s="19">
        <f t="shared" si="0"/>
        <v>0</v>
      </c>
      <c r="L5" s="19">
        <f t="shared" si="0"/>
        <v>0</v>
      </c>
      <c r="M5" s="19">
        <f t="shared" si="0"/>
        <v>0</v>
      </c>
      <c r="N5" s="19">
        <f t="shared" si="0"/>
        <v>338640</v>
      </c>
      <c r="O5" s="21"/>
    </row>
    <row r="8" spans="1:14" ht="28.5" customHeight="1">
      <c r="A8" s="77" t="s">
        <v>218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4" ht="15" customHeight="1">
      <c r="A9" s="17" t="s">
        <v>214</v>
      </c>
      <c r="B9" s="16">
        <v>41275</v>
      </c>
      <c r="C9" s="16">
        <v>41306</v>
      </c>
      <c r="D9" s="16">
        <v>41334</v>
      </c>
      <c r="E9" s="16">
        <v>41365</v>
      </c>
      <c r="F9" s="16">
        <v>41395</v>
      </c>
      <c r="G9" s="16">
        <v>41426</v>
      </c>
      <c r="H9" s="16">
        <v>41456</v>
      </c>
      <c r="I9" s="16">
        <v>41487</v>
      </c>
      <c r="J9" s="16">
        <v>41518</v>
      </c>
      <c r="K9" s="16">
        <v>41548</v>
      </c>
      <c r="L9" s="16">
        <v>41579</v>
      </c>
      <c r="M9" s="16">
        <v>41609</v>
      </c>
      <c r="N9" s="17" t="s">
        <v>215</v>
      </c>
    </row>
    <row r="10" spans="1:15" ht="15" customHeight="1">
      <c r="A10" s="22" t="s">
        <v>97</v>
      </c>
      <c r="B10" s="23">
        <f aca="true" t="shared" si="1" ref="B10:M10">B11+B22</f>
        <v>25301.35</v>
      </c>
      <c r="C10" s="23">
        <f t="shared" si="1"/>
        <v>2000</v>
      </c>
      <c r="D10" s="23">
        <f t="shared" si="1"/>
        <v>16903.42</v>
      </c>
      <c r="E10" s="23">
        <f t="shared" si="1"/>
        <v>8969</v>
      </c>
      <c r="F10" s="23">
        <f t="shared" si="1"/>
        <v>15279.36</v>
      </c>
      <c r="G10" s="23">
        <f t="shared" si="1"/>
        <v>9771</v>
      </c>
      <c r="H10" s="23">
        <f t="shared" si="1"/>
        <v>9771</v>
      </c>
      <c r="I10" s="23">
        <f t="shared" si="1"/>
        <v>1739</v>
      </c>
      <c r="J10" s="23">
        <f t="shared" si="1"/>
        <v>0</v>
      </c>
      <c r="K10" s="23">
        <f t="shared" si="1"/>
        <v>0</v>
      </c>
      <c r="L10" s="23">
        <f t="shared" si="1"/>
        <v>0</v>
      </c>
      <c r="M10" s="23">
        <f t="shared" si="1"/>
        <v>0</v>
      </c>
      <c r="N10" s="23">
        <f>SUM(B10:M10)</f>
        <v>89734.13</v>
      </c>
      <c r="O10" s="21"/>
    </row>
    <row r="11" spans="1:14" ht="15" customHeight="1">
      <c r="A11" s="18" t="s">
        <v>98</v>
      </c>
      <c r="B11" s="19">
        <f aca="true" t="shared" si="2" ref="B11:M11">B15+B18+B12+B21</f>
        <v>3896</v>
      </c>
      <c r="C11" s="19">
        <f t="shared" si="2"/>
        <v>2000</v>
      </c>
      <c r="D11" s="19">
        <f t="shared" si="2"/>
        <v>16903.42</v>
      </c>
      <c r="E11" s="19">
        <f t="shared" si="2"/>
        <v>8969</v>
      </c>
      <c r="F11" s="19">
        <f t="shared" si="2"/>
        <v>15279.36</v>
      </c>
      <c r="G11" s="19">
        <f t="shared" si="2"/>
        <v>9771</v>
      </c>
      <c r="H11" s="19">
        <f t="shared" si="2"/>
        <v>9771</v>
      </c>
      <c r="I11" s="19">
        <f t="shared" si="2"/>
        <v>1739</v>
      </c>
      <c r="J11" s="19">
        <f t="shared" si="2"/>
        <v>0</v>
      </c>
      <c r="K11" s="19">
        <f t="shared" si="2"/>
        <v>0</v>
      </c>
      <c r="L11" s="19">
        <f t="shared" si="2"/>
        <v>0</v>
      </c>
      <c r="M11" s="19">
        <f t="shared" si="2"/>
        <v>0</v>
      </c>
      <c r="N11" s="19"/>
    </row>
    <row r="12" spans="1:14" ht="15" customHeight="1">
      <c r="A12" s="18" t="s">
        <v>99</v>
      </c>
      <c r="B12" s="19">
        <f aca="true" t="shared" si="3" ref="B12:I12">SUM(B13:B14)</f>
        <v>569</v>
      </c>
      <c r="C12" s="19">
        <f t="shared" si="3"/>
        <v>0</v>
      </c>
      <c r="D12" s="19">
        <f t="shared" si="3"/>
        <v>0</v>
      </c>
      <c r="E12" s="19">
        <f t="shared" si="3"/>
        <v>8800</v>
      </c>
      <c r="F12" s="19">
        <f t="shared" si="3"/>
        <v>9681</v>
      </c>
      <c r="G12" s="19">
        <f t="shared" si="3"/>
        <v>9771</v>
      </c>
      <c r="H12" s="19">
        <f t="shared" si="3"/>
        <v>9771</v>
      </c>
      <c r="I12" s="19">
        <f t="shared" si="3"/>
        <v>1739</v>
      </c>
      <c r="J12" s="19">
        <f>SUM(J13)</f>
        <v>0</v>
      </c>
      <c r="K12" s="19">
        <f>SUM(K13)</f>
        <v>0</v>
      </c>
      <c r="L12" s="19">
        <f>SUM(L13)</f>
        <v>0</v>
      </c>
      <c r="M12" s="19">
        <f>SUM(M13)</f>
        <v>0</v>
      </c>
      <c r="N12" s="19"/>
    </row>
    <row r="13" spans="1:14" ht="15" customHeight="1">
      <c r="A13" s="18" t="s">
        <v>100</v>
      </c>
      <c r="B13" s="19">
        <v>569</v>
      </c>
      <c r="C13" s="19"/>
      <c r="D13" s="19"/>
      <c r="E13" s="19">
        <v>4000</v>
      </c>
      <c r="F13" s="19">
        <v>4000</v>
      </c>
      <c r="G13" s="19">
        <v>4000</v>
      </c>
      <c r="H13" s="19">
        <v>4000</v>
      </c>
      <c r="I13" s="19"/>
      <c r="J13" s="19"/>
      <c r="K13" s="19"/>
      <c r="L13" s="19"/>
      <c r="M13" s="19"/>
      <c r="N13" s="19"/>
    </row>
    <row r="14" spans="1:14" ht="15" customHeight="1">
      <c r="A14" s="18" t="s">
        <v>130</v>
      </c>
      <c r="B14" s="19"/>
      <c r="C14" s="19"/>
      <c r="D14" s="19"/>
      <c r="E14" s="19">
        <v>4800</v>
      </c>
      <c r="F14" s="19">
        <v>5681</v>
      </c>
      <c r="G14" s="19">
        <v>5771</v>
      </c>
      <c r="H14" s="19">
        <v>5771</v>
      </c>
      <c r="I14" s="19">
        <v>1739</v>
      </c>
      <c r="J14" s="19"/>
      <c r="K14" s="19"/>
      <c r="L14" s="19"/>
      <c r="M14" s="19"/>
      <c r="N14" s="19"/>
    </row>
    <row r="15" spans="1:14" ht="15" customHeight="1">
      <c r="A15" s="18" t="s">
        <v>101</v>
      </c>
      <c r="B15" s="19">
        <f aca="true" t="shared" si="4" ref="B15:M15">SUM(B16:B17)</f>
        <v>0</v>
      </c>
      <c r="C15" s="19">
        <f t="shared" si="4"/>
        <v>0</v>
      </c>
      <c r="D15" s="19">
        <f t="shared" si="4"/>
        <v>2000</v>
      </c>
      <c r="E15" s="19">
        <f t="shared" si="4"/>
        <v>0</v>
      </c>
      <c r="F15" s="19">
        <f t="shared" si="4"/>
        <v>0</v>
      </c>
      <c r="G15" s="19">
        <f t="shared" si="4"/>
        <v>0</v>
      </c>
      <c r="H15" s="19">
        <f t="shared" si="4"/>
        <v>0</v>
      </c>
      <c r="I15" s="19">
        <f t="shared" si="4"/>
        <v>0</v>
      </c>
      <c r="J15" s="19">
        <f t="shared" si="4"/>
        <v>0</v>
      </c>
      <c r="K15" s="19">
        <f t="shared" si="4"/>
        <v>0</v>
      </c>
      <c r="L15" s="19">
        <f t="shared" si="4"/>
        <v>0</v>
      </c>
      <c r="M15" s="19">
        <f t="shared" si="4"/>
        <v>0</v>
      </c>
      <c r="N15" s="19"/>
    </row>
    <row r="16" spans="1:14" ht="15" customHeight="1">
      <c r="A16" s="18" t="s">
        <v>115</v>
      </c>
      <c r="B16" s="19"/>
      <c r="C16" s="19"/>
      <c r="D16" s="19">
        <v>2000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15" customHeight="1">
      <c r="A17" s="18" t="s">
        <v>102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5" customHeight="1">
      <c r="A18" s="18" t="s">
        <v>103</v>
      </c>
      <c r="B18" s="19">
        <f aca="true" t="shared" si="5" ref="B18:M18">SUM(B19:B20)</f>
        <v>3327</v>
      </c>
      <c r="C18" s="19">
        <f t="shared" si="5"/>
        <v>2000</v>
      </c>
      <c r="D18" s="19">
        <f t="shared" si="5"/>
        <v>5003.42</v>
      </c>
      <c r="E18" s="19">
        <f t="shared" si="5"/>
        <v>0</v>
      </c>
      <c r="F18" s="19">
        <f t="shared" si="5"/>
        <v>5598.36</v>
      </c>
      <c r="G18" s="19">
        <f t="shared" si="5"/>
        <v>0</v>
      </c>
      <c r="H18" s="19">
        <f t="shared" si="5"/>
        <v>0</v>
      </c>
      <c r="I18" s="19">
        <f t="shared" si="5"/>
        <v>0</v>
      </c>
      <c r="J18" s="19">
        <f t="shared" si="5"/>
        <v>0</v>
      </c>
      <c r="K18" s="19">
        <f t="shared" si="5"/>
        <v>0</v>
      </c>
      <c r="L18" s="19">
        <f t="shared" si="5"/>
        <v>0</v>
      </c>
      <c r="M18" s="19">
        <f t="shared" si="5"/>
        <v>0</v>
      </c>
      <c r="N18" s="19"/>
    </row>
    <row r="19" spans="1:14" ht="15" customHeight="1">
      <c r="A19" s="18" t="s">
        <v>104</v>
      </c>
      <c r="B19" s="19">
        <v>1327</v>
      </c>
      <c r="C19" s="19">
        <v>0</v>
      </c>
      <c r="D19" s="19"/>
      <c r="E19" s="19"/>
      <c r="F19" s="19">
        <v>825</v>
      </c>
      <c r="G19" s="19"/>
      <c r="H19" s="19"/>
      <c r="I19" s="19"/>
      <c r="J19" s="19"/>
      <c r="K19" s="19"/>
      <c r="L19" s="19"/>
      <c r="M19" s="19"/>
      <c r="N19" s="19"/>
    </row>
    <row r="20" spans="1:14" ht="15" customHeight="1">
      <c r="A20" s="18" t="s">
        <v>109</v>
      </c>
      <c r="B20" s="19">
        <v>2000</v>
      </c>
      <c r="C20" s="19">
        <v>2000</v>
      </c>
      <c r="D20" s="19">
        <v>5003.42</v>
      </c>
      <c r="E20" s="19"/>
      <c r="F20" s="19">
        <v>4773.36</v>
      </c>
      <c r="G20" s="19"/>
      <c r="H20" s="19"/>
      <c r="I20" s="19"/>
      <c r="J20" s="19"/>
      <c r="K20" s="19"/>
      <c r="L20" s="19"/>
      <c r="M20" s="19"/>
      <c r="N20" s="19"/>
    </row>
    <row r="21" spans="1:14" ht="15" customHeight="1">
      <c r="A21" s="18" t="s">
        <v>106</v>
      </c>
      <c r="B21" s="19"/>
      <c r="C21" s="19"/>
      <c r="D21" s="19">
        <v>9900</v>
      </c>
      <c r="E21" s="19">
        <v>169</v>
      </c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" customHeight="1">
      <c r="A22" s="18" t="s">
        <v>105</v>
      </c>
      <c r="B22" s="19">
        <f aca="true" t="shared" si="6" ref="B22:M22">B23</f>
        <v>21405.35</v>
      </c>
      <c r="C22" s="19">
        <f t="shared" si="6"/>
        <v>0</v>
      </c>
      <c r="D22" s="19">
        <f t="shared" si="6"/>
        <v>0</v>
      </c>
      <c r="E22" s="19">
        <f t="shared" si="6"/>
        <v>0</v>
      </c>
      <c r="F22" s="19">
        <f t="shared" si="6"/>
        <v>0</v>
      </c>
      <c r="G22" s="19">
        <f t="shared" si="6"/>
        <v>0</v>
      </c>
      <c r="H22" s="19">
        <f t="shared" si="6"/>
        <v>0</v>
      </c>
      <c r="I22" s="19">
        <f t="shared" si="6"/>
        <v>0</v>
      </c>
      <c r="J22" s="19">
        <f t="shared" si="6"/>
        <v>0</v>
      </c>
      <c r="K22" s="19">
        <f t="shared" si="6"/>
        <v>0</v>
      </c>
      <c r="L22" s="19">
        <f t="shared" si="6"/>
        <v>0</v>
      </c>
      <c r="M22" s="19">
        <f t="shared" si="6"/>
        <v>0</v>
      </c>
      <c r="N22" s="19"/>
    </row>
    <row r="23" spans="1:14" ht="15" customHeight="1">
      <c r="A23" s="18" t="s">
        <v>106</v>
      </c>
      <c r="B23" s="19">
        <v>21405.35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5" customHeight="1">
      <c r="A24" s="22" t="s">
        <v>168</v>
      </c>
      <c r="B24" s="23">
        <f aca="true" t="shared" si="7" ref="B24:M24">SUM(B25:B32)</f>
        <v>0</v>
      </c>
      <c r="C24" s="23">
        <f t="shared" si="7"/>
        <v>0</v>
      </c>
      <c r="D24" s="23">
        <f t="shared" si="7"/>
        <v>0</v>
      </c>
      <c r="E24" s="23">
        <f t="shared" si="7"/>
        <v>0</v>
      </c>
      <c r="F24" s="23">
        <f t="shared" si="7"/>
        <v>0</v>
      </c>
      <c r="G24" s="23">
        <f t="shared" si="7"/>
        <v>0</v>
      </c>
      <c r="H24" s="23">
        <f t="shared" si="7"/>
        <v>3000</v>
      </c>
      <c r="I24" s="23">
        <f t="shared" si="7"/>
        <v>33294.2</v>
      </c>
      <c r="J24" s="23">
        <f t="shared" si="7"/>
        <v>37369.49</v>
      </c>
      <c r="K24" s="23">
        <f t="shared" si="7"/>
        <v>0</v>
      </c>
      <c r="L24" s="23">
        <f t="shared" si="7"/>
        <v>0</v>
      </c>
      <c r="M24" s="23">
        <f t="shared" si="7"/>
        <v>0</v>
      </c>
      <c r="N24" s="23">
        <f>SUM(B24:M24)</f>
        <v>73663.69</v>
      </c>
    </row>
    <row r="25" spans="1:14" ht="15" customHeight="1">
      <c r="A25" s="18" t="s">
        <v>169</v>
      </c>
      <c r="B25" s="19"/>
      <c r="C25" s="19"/>
      <c r="D25" s="19"/>
      <c r="E25" s="19"/>
      <c r="F25" s="19"/>
      <c r="G25" s="19"/>
      <c r="H25" s="19">
        <v>197</v>
      </c>
      <c r="I25" s="19">
        <v>8708.7</v>
      </c>
      <c r="J25" s="19">
        <v>9500.4</v>
      </c>
      <c r="K25" s="19"/>
      <c r="L25" s="19"/>
      <c r="M25" s="19"/>
      <c r="N25" s="19"/>
    </row>
    <row r="26" spans="1:14" ht="15" customHeight="1">
      <c r="A26" s="18" t="s">
        <v>170</v>
      </c>
      <c r="B26" s="19"/>
      <c r="C26" s="19"/>
      <c r="D26" s="19"/>
      <c r="E26" s="19"/>
      <c r="F26" s="19"/>
      <c r="G26" s="19"/>
      <c r="H26" s="19">
        <v>2803</v>
      </c>
      <c r="I26" s="19">
        <v>1397</v>
      </c>
      <c r="J26" s="19">
        <v>0</v>
      </c>
      <c r="K26" s="19"/>
      <c r="L26" s="19"/>
      <c r="M26" s="19"/>
      <c r="N26" s="19"/>
    </row>
    <row r="27" spans="1:14" ht="15" customHeight="1">
      <c r="A27" s="18" t="s">
        <v>197</v>
      </c>
      <c r="B27" s="19"/>
      <c r="C27" s="19"/>
      <c r="D27" s="19"/>
      <c r="E27" s="19"/>
      <c r="F27" s="19"/>
      <c r="G27" s="19"/>
      <c r="H27" s="19"/>
      <c r="I27" s="19">
        <v>1000</v>
      </c>
      <c r="J27" s="19">
        <v>1000</v>
      </c>
      <c r="K27" s="19"/>
      <c r="L27" s="19"/>
      <c r="M27" s="19"/>
      <c r="N27" s="19"/>
    </row>
    <row r="28" spans="1:14" ht="15" customHeight="1">
      <c r="A28" s="18" t="s">
        <v>193</v>
      </c>
      <c r="B28" s="19"/>
      <c r="C28" s="19"/>
      <c r="D28" s="19"/>
      <c r="E28" s="19"/>
      <c r="F28" s="19"/>
      <c r="G28" s="19"/>
      <c r="H28" s="19"/>
      <c r="I28" s="19">
        <v>200</v>
      </c>
      <c r="J28" s="19"/>
      <c r="K28" s="19"/>
      <c r="L28" s="19"/>
      <c r="M28" s="19"/>
      <c r="N28" s="19"/>
    </row>
    <row r="29" spans="1:14" ht="15" customHeight="1">
      <c r="A29" s="18" t="s">
        <v>194</v>
      </c>
      <c r="B29" s="19"/>
      <c r="C29" s="19"/>
      <c r="D29" s="19"/>
      <c r="E29" s="19"/>
      <c r="F29" s="19"/>
      <c r="G29" s="19"/>
      <c r="H29" s="19"/>
      <c r="I29" s="19">
        <v>18000</v>
      </c>
      <c r="J29" s="19"/>
      <c r="K29" s="19"/>
      <c r="L29" s="19"/>
      <c r="M29" s="19"/>
      <c r="N29" s="19"/>
    </row>
    <row r="30" spans="1:14" ht="15" customHeight="1">
      <c r="A30" s="18" t="s">
        <v>195</v>
      </c>
      <c r="B30" s="19"/>
      <c r="C30" s="19"/>
      <c r="D30" s="19"/>
      <c r="E30" s="19"/>
      <c r="F30" s="19"/>
      <c r="G30" s="19"/>
      <c r="H30" s="19"/>
      <c r="I30" s="19">
        <v>2918.5</v>
      </c>
      <c r="J30" s="19">
        <v>1909.09</v>
      </c>
      <c r="K30" s="19"/>
      <c r="L30" s="19"/>
      <c r="M30" s="19"/>
      <c r="N30" s="19"/>
    </row>
    <row r="31" spans="1:14" ht="15" customHeight="1">
      <c r="A31" s="18" t="s">
        <v>221</v>
      </c>
      <c r="B31" s="19"/>
      <c r="C31" s="19"/>
      <c r="D31" s="19"/>
      <c r="E31" s="19"/>
      <c r="F31" s="19"/>
      <c r="G31" s="19"/>
      <c r="H31" s="19"/>
      <c r="I31" s="19"/>
      <c r="J31" s="19">
        <v>24960</v>
      </c>
      <c r="K31" s="19"/>
      <c r="L31" s="19"/>
      <c r="M31" s="19"/>
      <c r="N31" s="19"/>
    </row>
    <row r="32" spans="1:14" ht="15" customHeight="1">
      <c r="A32" s="18" t="s">
        <v>196</v>
      </c>
      <c r="B32" s="19"/>
      <c r="C32" s="19"/>
      <c r="D32" s="19"/>
      <c r="E32" s="19"/>
      <c r="F32" s="19"/>
      <c r="G32" s="19"/>
      <c r="H32" s="19"/>
      <c r="I32" s="19">
        <v>1070</v>
      </c>
      <c r="J32" s="19"/>
      <c r="K32" s="19"/>
      <c r="L32" s="19"/>
      <c r="M32" s="19"/>
      <c r="N32" s="19"/>
    </row>
    <row r="33" spans="1:14" ht="15" customHeight="1">
      <c r="A33" s="22" t="s">
        <v>150</v>
      </c>
      <c r="B33" s="23">
        <f aca="true" t="shared" si="8" ref="B33:I33">SUM(B34:B37)</f>
        <v>0</v>
      </c>
      <c r="C33" s="23">
        <f t="shared" si="8"/>
        <v>0</v>
      </c>
      <c r="D33" s="23">
        <f t="shared" si="8"/>
        <v>5810</v>
      </c>
      <c r="E33" s="23">
        <f t="shared" si="8"/>
        <v>3000</v>
      </c>
      <c r="F33" s="23">
        <f t="shared" si="8"/>
        <v>3100</v>
      </c>
      <c r="G33" s="23">
        <f t="shared" si="8"/>
        <v>309</v>
      </c>
      <c r="H33" s="23">
        <f t="shared" si="8"/>
        <v>18249.8</v>
      </c>
      <c r="I33" s="23">
        <f t="shared" si="8"/>
        <v>37904</v>
      </c>
      <c r="J33" s="23">
        <f>SUM(J34:J37)</f>
        <v>4305</v>
      </c>
      <c r="K33" s="23"/>
      <c r="L33" s="23"/>
      <c r="M33" s="23"/>
      <c r="N33" s="23">
        <f>SUM(B33:J33)</f>
        <v>72677.8</v>
      </c>
    </row>
    <row r="34" spans="1:14" ht="15" customHeight="1">
      <c r="A34" s="18" t="s">
        <v>151</v>
      </c>
      <c r="B34" s="19"/>
      <c r="C34" s="19"/>
      <c r="D34" s="19">
        <v>5810</v>
      </c>
      <c r="E34" s="19">
        <v>3000</v>
      </c>
      <c r="F34" s="19">
        <v>3100</v>
      </c>
      <c r="G34" s="19">
        <v>309</v>
      </c>
      <c r="H34" s="19">
        <v>7482</v>
      </c>
      <c r="I34" s="19">
        <v>2740</v>
      </c>
      <c r="J34" s="19">
        <v>2924</v>
      </c>
      <c r="K34" s="19"/>
      <c r="L34" s="19"/>
      <c r="M34" s="19"/>
      <c r="N34" s="19"/>
    </row>
    <row r="35" spans="1:14" ht="15" customHeight="1">
      <c r="A35" s="18" t="s">
        <v>166</v>
      </c>
      <c r="B35" s="19"/>
      <c r="C35" s="19"/>
      <c r="D35" s="19"/>
      <c r="E35" s="19"/>
      <c r="F35" s="19"/>
      <c r="G35" s="19"/>
      <c r="H35" s="19">
        <v>10287.8</v>
      </c>
      <c r="I35" s="19">
        <v>1700</v>
      </c>
      <c r="J35" s="19">
        <v>1360</v>
      </c>
      <c r="K35" s="19"/>
      <c r="L35" s="19"/>
      <c r="M35" s="19"/>
      <c r="N35" s="19"/>
    </row>
    <row r="36" spans="1:14" ht="15" customHeight="1">
      <c r="A36" s="18" t="s">
        <v>167</v>
      </c>
      <c r="B36" s="19"/>
      <c r="C36" s="19"/>
      <c r="D36" s="19"/>
      <c r="E36" s="19"/>
      <c r="F36" s="19"/>
      <c r="G36" s="19"/>
      <c r="H36" s="19">
        <v>480</v>
      </c>
      <c r="I36" s="19">
        <v>0</v>
      </c>
      <c r="J36" s="19">
        <v>21</v>
      </c>
      <c r="K36" s="19"/>
      <c r="L36" s="19"/>
      <c r="M36" s="19"/>
      <c r="N36" s="19"/>
    </row>
    <row r="37" spans="1:14" ht="15" customHeight="1">
      <c r="A37" s="18" t="s">
        <v>198</v>
      </c>
      <c r="B37" s="19"/>
      <c r="C37" s="19"/>
      <c r="D37" s="19"/>
      <c r="E37" s="19"/>
      <c r="F37" s="19"/>
      <c r="G37" s="19"/>
      <c r="H37" s="19"/>
      <c r="I37" s="19">
        <v>33464</v>
      </c>
      <c r="J37" s="19"/>
      <c r="K37" s="19"/>
      <c r="L37" s="19"/>
      <c r="M37" s="19"/>
      <c r="N37" s="19"/>
    </row>
    <row r="38" spans="1:14" ht="15" customHeight="1">
      <c r="A38" s="15" t="s">
        <v>217</v>
      </c>
      <c r="B38" s="20">
        <f aca="true" t="shared" si="9" ref="B38:N38">B10+B33+B24</f>
        <v>25301.35</v>
      </c>
      <c r="C38" s="20">
        <f t="shared" si="9"/>
        <v>2000</v>
      </c>
      <c r="D38" s="20">
        <f t="shared" si="9"/>
        <v>22713.42</v>
      </c>
      <c r="E38" s="20">
        <f t="shared" si="9"/>
        <v>11969</v>
      </c>
      <c r="F38" s="20">
        <f t="shared" si="9"/>
        <v>18379.36</v>
      </c>
      <c r="G38" s="20">
        <f t="shared" si="9"/>
        <v>10080</v>
      </c>
      <c r="H38" s="20">
        <f t="shared" si="9"/>
        <v>31020.8</v>
      </c>
      <c r="I38" s="20">
        <f t="shared" si="9"/>
        <v>72937.2</v>
      </c>
      <c r="J38" s="20">
        <f t="shared" si="9"/>
        <v>41674.49</v>
      </c>
      <c r="K38" s="20">
        <f t="shared" si="9"/>
        <v>0</v>
      </c>
      <c r="L38" s="20">
        <f t="shared" si="9"/>
        <v>0</v>
      </c>
      <c r="M38" s="20">
        <f t="shared" si="9"/>
        <v>0</v>
      </c>
      <c r="N38" s="20">
        <f t="shared" si="9"/>
        <v>236075.62</v>
      </c>
    </row>
    <row r="39" spans="12:14" ht="15" customHeight="1">
      <c r="L39" s="21"/>
      <c r="M39" s="21"/>
      <c r="N39" s="26">
        <f>N38-'业务活动表9月'!H19</f>
        <v>0</v>
      </c>
    </row>
    <row r="40" ht="15" customHeight="1">
      <c r="N40" s="21"/>
    </row>
  </sheetData>
  <sheetProtection/>
  <mergeCells count="2">
    <mergeCell ref="A1:N1"/>
    <mergeCell ref="A8:N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H11" sqref="H11"/>
    </sheetView>
  </sheetViews>
  <sheetFormatPr defaultColWidth="9.00390625" defaultRowHeight="14.25"/>
  <cols>
    <col min="1" max="1" width="27.125" style="0" customWidth="1"/>
    <col min="2" max="2" width="6.375" style="0" customWidth="1"/>
    <col min="3" max="3" width="17.375" style="2" customWidth="1"/>
    <col min="4" max="4" width="16.50390625" style="2" customWidth="1"/>
    <col min="5" max="5" width="21.625" style="0" customWidth="1"/>
    <col min="6" max="6" width="6.875" style="0" customWidth="1"/>
    <col min="7" max="7" width="17.625" style="0" customWidth="1"/>
    <col min="8" max="8" width="16.375" style="0" customWidth="1"/>
    <col min="9" max="9" width="11.625" style="0" bestFit="1" customWidth="1"/>
    <col min="15" max="15" width="11.625" style="0" bestFit="1" customWidth="1"/>
  </cols>
  <sheetData>
    <row r="1" spans="1:8" ht="20.25">
      <c r="A1" s="73" t="s">
        <v>0</v>
      </c>
      <c r="B1" s="73"/>
      <c r="C1" s="73"/>
      <c r="D1" s="73"/>
      <c r="E1" s="73"/>
      <c r="F1" s="73"/>
      <c r="G1" s="73"/>
      <c r="H1" s="73"/>
    </row>
    <row r="2" spans="1:8" ht="14.25">
      <c r="A2" s="1"/>
      <c r="H2" s="3" t="s">
        <v>1</v>
      </c>
    </row>
    <row r="3" spans="1:8" ht="14.25">
      <c r="A3" s="74" t="s">
        <v>226</v>
      </c>
      <c r="B3" s="74"/>
      <c r="C3" s="74"/>
      <c r="D3" s="74"/>
      <c r="E3" s="74"/>
      <c r="F3" s="74"/>
      <c r="G3" s="74"/>
      <c r="H3" s="74"/>
    </row>
    <row r="4" spans="1:8" ht="15" customHeight="1">
      <c r="A4" s="4" t="s">
        <v>2</v>
      </c>
      <c r="B4" s="4" t="s">
        <v>3</v>
      </c>
      <c r="C4" s="5" t="s">
        <v>4</v>
      </c>
      <c r="D4" s="5" t="s">
        <v>5</v>
      </c>
      <c r="E4" s="4" t="s">
        <v>6</v>
      </c>
      <c r="F4" s="4" t="s">
        <v>3</v>
      </c>
      <c r="G4" s="4" t="s">
        <v>4</v>
      </c>
      <c r="H4" s="4" t="s">
        <v>5</v>
      </c>
    </row>
    <row r="5" spans="1:8" ht="15" customHeight="1">
      <c r="A5" s="6" t="s">
        <v>7</v>
      </c>
      <c r="B5" s="4"/>
      <c r="C5" s="7"/>
      <c r="D5" s="7"/>
      <c r="E5" s="6" t="s">
        <v>8</v>
      </c>
      <c r="F5" s="4"/>
      <c r="G5" s="8"/>
      <c r="H5" s="8"/>
    </row>
    <row r="6" spans="1:8" ht="15" customHeight="1">
      <c r="A6" s="6" t="s">
        <v>9</v>
      </c>
      <c r="B6" s="4">
        <v>1</v>
      </c>
      <c r="C6" s="7"/>
      <c r="D6" s="7">
        <v>211889.75</v>
      </c>
      <c r="E6" s="6" t="s">
        <v>10</v>
      </c>
      <c r="F6" s="4">
        <v>61</v>
      </c>
      <c r="G6" s="8"/>
      <c r="H6" s="8"/>
    </row>
    <row r="7" spans="1:8" ht="15" customHeight="1">
      <c r="A7" s="6" t="s">
        <v>11</v>
      </c>
      <c r="B7" s="4">
        <v>2</v>
      </c>
      <c r="C7" s="7"/>
      <c r="D7" s="7"/>
      <c r="E7" s="6" t="s">
        <v>12</v>
      </c>
      <c r="F7" s="4">
        <v>62</v>
      </c>
      <c r="G7" s="27"/>
      <c r="H7" s="27"/>
    </row>
    <row r="8" spans="1:8" ht="15" customHeight="1">
      <c r="A8" s="6" t="s">
        <v>13</v>
      </c>
      <c r="B8" s="4">
        <v>3</v>
      </c>
      <c r="C8" s="7"/>
      <c r="D8" s="7">
        <v>3017</v>
      </c>
      <c r="E8" s="6" t="s">
        <v>14</v>
      </c>
      <c r="F8" s="4">
        <v>63</v>
      </c>
      <c r="G8" s="27"/>
      <c r="H8" s="27">
        <v>17160</v>
      </c>
    </row>
    <row r="9" spans="1:9" ht="15" customHeight="1">
      <c r="A9" s="6" t="s">
        <v>90</v>
      </c>
      <c r="B9" s="4">
        <v>4</v>
      </c>
      <c r="C9" s="7"/>
      <c r="D9" s="7"/>
      <c r="E9" s="6" t="s">
        <v>15</v>
      </c>
      <c r="F9" s="4">
        <v>65</v>
      </c>
      <c r="G9" s="27"/>
      <c r="H9" s="27"/>
      <c r="I9" s="9"/>
    </row>
    <row r="10" spans="1:8" ht="15" customHeight="1">
      <c r="A10" s="6" t="s">
        <v>16</v>
      </c>
      <c r="B10" s="4">
        <v>8</v>
      </c>
      <c r="C10" s="7"/>
      <c r="D10" s="7"/>
      <c r="E10" s="6" t="s">
        <v>91</v>
      </c>
      <c r="F10" s="4">
        <v>66</v>
      </c>
      <c r="G10" s="27"/>
      <c r="H10" s="27">
        <v>40000</v>
      </c>
    </row>
    <row r="11" spans="1:8" ht="15" customHeight="1">
      <c r="A11" s="6" t="s">
        <v>17</v>
      </c>
      <c r="B11" s="4">
        <v>9</v>
      </c>
      <c r="C11" s="7"/>
      <c r="D11" s="7">
        <v>5200</v>
      </c>
      <c r="E11" s="6" t="s">
        <v>92</v>
      </c>
      <c r="F11" s="4">
        <v>71</v>
      </c>
      <c r="G11" s="27"/>
      <c r="H11" s="27"/>
    </row>
    <row r="12" spans="1:8" ht="15" customHeight="1">
      <c r="A12" s="6" t="s">
        <v>18</v>
      </c>
      <c r="B12" s="4">
        <v>15</v>
      </c>
      <c r="C12" s="7"/>
      <c r="D12" s="7"/>
      <c r="E12" s="6" t="s">
        <v>93</v>
      </c>
      <c r="F12" s="4">
        <v>72</v>
      </c>
      <c r="G12" s="27"/>
      <c r="H12" s="27"/>
    </row>
    <row r="13" spans="1:8" ht="15" customHeight="1">
      <c r="A13" s="6" t="s">
        <v>19</v>
      </c>
      <c r="B13" s="4">
        <v>18</v>
      </c>
      <c r="C13" s="7"/>
      <c r="D13" s="7"/>
      <c r="E13" s="6" t="s">
        <v>94</v>
      </c>
      <c r="F13" s="4">
        <v>74</v>
      </c>
      <c r="G13" s="27"/>
      <c r="H13" s="27"/>
    </row>
    <row r="14" spans="1:15" ht="15" customHeight="1">
      <c r="A14" s="6" t="s">
        <v>20</v>
      </c>
      <c r="B14" s="4">
        <v>20</v>
      </c>
      <c r="C14" s="7">
        <f>SUM(C6:C13)</f>
        <v>0</v>
      </c>
      <c r="D14" s="7">
        <f>SUM(D6:D13)</f>
        <v>220106.75</v>
      </c>
      <c r="E14" s="6" t="s">
        <v>21</v>
      </c>
      <c r="F14" s="4">
        <v>78</v>
      </c>
      <c r="G14" s="27"/>
      <c r="H14" s="27"/>
      <c r="N14" s="2">
        <f>L14/48</f>
        <v>0</v>
      </c>
      <c r="O14" s="9">
        <f>N14*8</f>
        <v>0</v>
      </c>
    </row>
    <row r="15" spans="1:15" ht="15" customHeight="1">
      <c r="A15" s="6"/>
      <c r="B15" s="4"/>
      <c r="C15" s="7"/>
      <c r="D15" s="7"/>
      <c r="E15" s="6" t="s">
        <v>22</v>
      </c>
      <c r="F15" s="4">
        <v>80</v>
      </c>
      <c r="G15" s="27">
        <f>SUM(G6:G14)</f>
        <v>0</v>
      </c>
      <c r="H15" s="27">
        <f>SUM(H6:H14)</f>
        <v>57160</v>
      </c>
      <c r="N15" s="2">
        <f>L15/36</f>
        <v>0</v>
      </c>
      <c r="O15" s="9">
        <f>N15*8</f>
        <v>0</v>
      </c>
    </row>
    <row r="16" spans="1:15" ht="15" customHeight="1">
      <c r="A16" s="6" t="s">
        <v>23</v>
      </c>
      <c r="B16" s="4"/>
      <c r="C16" s="7"/>
      <c r="D16" s="7"/>
      <c r="E16" s="6"/>
      <c r="F16" s="4"/>
      <c r="G16" s="7"/>
      <c r="H16" s="7"/>
      <c r="O16" s="9">
        <f>SUM(O14:O15)</f>
        <v>0</v>
      </c>
    </row>
    <row r="17" spans="1:8" ht="15" customHeight="1">
      <c r="A17" s="6" t="s">
        <v>24</v>
      </c>
      <c r="B17" s="4">
        <v>21</v>
      </c>
      <c r="C17" s="7"/>
      <c r="D17" s="7"/>
      <c r="E17" s="6" t="s">
        <v>25</v>
      </c>
      <c r="F17" s="4"/>
      <c r="G17" s="7"/>
      <c r="H17" s="7"/>
    </row>
    <row r="18" spans="1:8" ht="15" customHeight="1">
      <c r="A18" s="6" t="s">
        <v>26</v>
      </c>
      <c r="B18" s="4">
        <v>24</v>
      </c>
      <c r="C18" s="7"/>
      <c r="D18" s="7"/>
      <c r="E18" s="6" t="s">
        <v>27</v>
      </c>
      <c r="F18" s="4">
        <v>81</v>
      </c>
      <c r="G18" s="7"/>
      <c r="H18" s="7"/>
    </row>
    <row r="19" spans="1:8" ht="15" customHeight="1">
      <c r="A19" s="6" t="s">
        <v>28</v>
      </c>
      <c r="B19" s="4">
        <v>30</v>
      </c>
      <c r="C19" s="7">
        <f>SUM(C17:C18)</f>
        <v>0</v>
      </c>
      <c r="D19" s="7">
        <f>SUM(D17:D18)</f>
        <v>0</v>
      </c>
      <c r="E19" s="6" t="s">
        <v>29</v>
      </c>
      <c r="F19" s="4">
        <v>84</v>
      </c>
      <c r="G19" s="7"/>
      <c r="H19" s="7"/>
    </row>
    <row r="20" spans="1:8" ht="15" customHeight="1">
      <c r="A20" s="6"/>
      <c r="B20" s="4"/>
      <c r="C20" s="7"/>
      <c r="D20" s="7"/>
      <c r="E20" s="6" t="s">
        <v>30</v>
      </c>
      <c r="F20" s="4">
        <v>88</v>
      </c>
      <c r="G20" s="7"/>
      <c r="H20" s="7"/>
    </row>
    <row r="21" spans="1:8" ht="15" customHeight="1">
      <c r="A21" s="6" t="s">
        <v>31</v>
      </c>
      <c r="B21" s="4"/>
      <c r="C21" s="7"/>
      <c r="D21" s="7"/>
      <c r="E21" s="6" t="s">
        <v>32</v>
      </c>
      <c r="F21" s="4">
        <v>90</v>
      </c>
      <c r="G21" s="7">
        <f>SUM(G18:G20)</f>
        <v>0</v>
      </c>
      <c r="H21" s="7">
        <f>SUM(H18:H20)</f>
        <v>0</v>
      </c>
    </row>
    <row r="22" spans="1:8" ht="15" customHeight="1">
      <c r="A22" s="6" t="s">
        <v>33</v>
      </c>
      <c r="B22" s="4">
        <v>31</v>
      </c>
      <c r="C22" s="7"/>
      <c r="D22" s="7"/>
      <c r="E22" s="6"/>
      <c r="F22" s="4"/>
      <c r="G22" s="28"/>
      <c r="H22" s="28"/>
    </row>
    <row r="23" spans="1:9" ht="15" customHeight="1">
      <c r="A23" s="6" t="s">
        <v>34</v>
      </c>
      <c r="B23" s="4">
        <v>32</v>
      </c>
      <c r="C23" s="7"/>
      <c r="D23" s="7"/>
      <c r="E23" s="6" t="s">
        <v>35</v>
      </c>
      <c r="F23" s="4"/>
      <c r="G23" s="28"/>
      <c r="H23" s="28"/>
      <c r="I23" s="9"/>
    </row>
    <row r="24" spans="1:8" ht="15" customHeight="1">
      <c r="A24" s="6" t="s">
        <v>36</v>
      </c>
      <c r="B24" s="4">
        <v>33</v>
      </c>
      <c r="C24" s="7">
        <f>C22-C23</f>
        <v>0</v>
      </c>
      <c r="D24" s="7">
        <f>D22-D23</f>
        <v>0</v>
      </c>
      <c r="E24" s="6" t="s">
        <v>37</v>
      </c>
      <c r="F24" s="4">
        <v>91</v>
      </c>
      <c r="G24" s="28"/>
      <c r="H24" s="28"/>
    </row>
    <row r="25" spans="1:8" ht="15" customHeight="1">
      <c r="A25" s="6" t="s">
        <v>38</v>
      </c>
      <c r="B25" s="4">
        <v>34</v>
      </c>
      <c r="C25" s="7"/>
      <c r="D25" s="7"/>
      <c r="E25" s="6"/>
      <c r="F25" s="4"/>
      <c r="G25" s="28"/>
      <c r="H25" s="28"/>
    </row>
    <row r="26" spans="1:8" ht="15" customHeight="1">
      <c r="A26" s="6" t="s">
        <v>39</v>
      </c>
      <c r="B26" s="4">
        <v>35</v>
      </c>
      <c r="C26" s="7"/>
      <c r="D26" s="7"/>
      <c r="E26" s="6" t="s">
        <v>40</v>
      </c>
      <c r="F26" s="4">
        <v>100</v>
      </c>
      <c r="G26" s="27">
        <f>G24+G21+G15</f>
        <v>0</v>
      </c>
      <c r="H26" s="27">
        <f>H24+H21+H15</f>
        <v>57160</v>
      </c>
    </row>
    <row r="27" spans="1:8" ht="15" customHeight="1">
      <c r="A27" s="6" t="s">
        <v>41</v>
      </c>
      <c r="B27" s="4">
        <v>38</v>
      </c>
      <c r="C27" s="7"/>
      <c r="D27" s="7"/>
      <c r="E27" s="6"/>
      <c r="F27" s="4"/>
      <c r="G27" s="28"/>
      <c r="H27" s="28"/>
    </row>
    <row r="28" spans="1:8" ht="15" customHeight="1">
      <c r="A28" s="6" t="s">
        <v>42</v>
      </c>
      <c r="B28" s="4">
        <v>40</v>
      </c>
      <c r="C28" s="7">
        <f>C24+C25+C26+C27</f>
        <v>0</v>
      </c>
      <c r="D28" s="7">
        <f>D24+D25+D26+D27</f>
        <v>0</v>
      </c>
      <c r="E28" s="6"/>
      <c r="F28" s="4"/>
      <c r="G28" s="29"/>
      <c r="H28" s="29"/>
    </row>
    <row r="29" spans="1:8" ht="15" customHeight="1">
      <c r="A29" s="6"/>
      <c r="B29" s="4"/>
      <c r="C29" s="7"/>
      <c r="D29" s="7"/>
      <c r="E29" s="6"/>
      <c r="F29" s="4"/>
      <c r="G29" s="29"/>
      <c r="H29" s="29"/>
    </row>
    <row r="30" spans="1:8" ht="15" customHeight="1">
      <c r="A30" s="6" t="s">
        <v>43</v>
      </c>
      <c r="B30" s="4"/>
      <c r="C30" s="7"/>
      <c r="D30" s="7"/>
      <c r="E30" s="6"/>
      <c r="F30" s="4"/>
      <c r="G30" s="29"/>
      <c r="H30" s="29"/>
    </row>
    <row r="31" spans="1:8" ht="15" customHeight="1">
      <c r="A31" s="6" t="s">
        <v>44</v>
      </c>
      <c r="B31" s="4">
        <v>41</v>
      </c>
      <c r="C31" s="7"/>
      <c r="D31" s="7"/>
      <c r="E31" s="6" t="s">
        <v>45</v>
      </c>
      <c r="F31" s="4"/>
      <c r="G31" s="29"/>
      <c r="H31" s="29"/>
    </row>
    <row r="32" spans="1:8" ht="15" customHeight="1">
      <c r="A32" s="6"/>
      <c r="B32" s="4"/>
      <c r="C32" s="7"/>
      <c r="D32" s="7"/>
      <c r="E32" s="6" t="s">
        <v>46</v>
      </c>
      <c r="F32" s="4">
        <v>101</v>
      </c>
      <c r="G32" s="7"/>
      <c r="H32" s="7">
        <f>30000+'业务活动表10月'!F33</f>
        <v>45083.169999999984</v>
      </c>
    </row>
    <row r="33" spans="1:8" ht="15" customHeight="1">
      <c r="A33" s="11" t="s">
        <v>47</v>
      </c>
      <c r="B33" s="4"/>
      <c r="C33" s="7"/>
      <c r="D33" s="7"/>
      <c r="E33" s="6" t="s">
        <v>48</v>
      </c>
      <c r="F33" s="4">
        <v>105</v>
      </c>
      <c r="G33" s="10"/>
      <c r="H33" s="10">
        <f>G33+'业务活动表10月'!G33</f>
        <v>117863.58000000002</v>
      </c>
    </row>
    <row r="34" spans="1:8" ht="15" customHeight="1">
      <c r="A34" s="11" t="s">
        <v>49</v>
      </c>
      <c r="B34" s="4">
        <v>51</v>
      </c>
      <c r="C34" s="7"/>
      <c r="D34" s="7"/>
      <c r="E34" s="6" t="s">
        <v>50</v>
      </c>
      <c r="F34" s="4">
        <v>110</v>
      </c>
      <c r="G34" s="10">
        <f>SUM(G32:G33)</f>
        <v>0</v>
      </c>
      <c r="H34" s="10">
        <f>SUM(H32:H33)</f>
        <v>162946.75</v>
      </c>
    </row>
    <row r="35" spans="1:8" ht="15" customHeight="1">
      <c r="A35" s="6"/>
      <c r="B35" s="4"/>
      <c r="C35" s="7"/>
      <c r="D35" s="7"/>
      <c r="E35" s="6"/>
      <c r="F35" s="4"/>
      <c r="G35" s="8"/>
      <c r="H35" s="8"/>
    </row>
    <row r="36" spans="1:8" ht="15" customHeight="1">
      <c r="A36" s="4" t="s">
        <v>51</v>
      </c>
      <c r="B36" s="4">
        <v>60</v>
      </c>
      <c r="C36" s="7">
        <f>C34+C31+C28+C19+C14</f>
        <v>0</v>
      </c>
      <c r="D36" s="7">
        <f>D34+D31+D28+D19+D14</f>
        <v>220106.75</v>
      </c>
      <c r="E36" s="4" t="s">
        <v>52</v>
      </c>
      <c r="F36" s="4">
        <v>120</v>
      </c>
      <c r="G36" s="10">
        <f>G34+G26</f>
        <v>0</v>
      </c>
      <c r="H36" s="10">
        <f>H34+H26</f>
        <v>220106.75</v>
      </c>
    </row>
    <row r="38" spans="3:4" ht="14.25">
      <c r="C38" s="2">
        <f>C36-G36</f>
        <v>0</v>
      </c>
      <c r="D38" s="2">
        <f>D36-H36</f>
        <v>0</v>
      </c>
    </row>
  </sheetData>
  <sheetProtection/>
  <mergeCells count="2">
    <mergeCell ref="A1:H1"/>
    <mergeCell ref="A3:H3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scale="98" r:id="rId1"/>
  <rowBreaks count="1" manualBreakCount="1">
    <brk id="36" max="7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4">
      <selection activeCell="G14" sqref="G14"/>
    </sheetView>
  </sheetViews>
  <sheetFormatPr defaultColWidth="9.00390625" defaultRowHeight="14.25"/>
  <cols>
    <col min="1" max="1" width="20.00390625" style="0" customWidth="1"/>
    <col min="2" max="2" width="5.125" style="0" customWidth="1"/>
    <col min="3" max="3" width="13.00390625" style="0" customWidth="1"/>
    <col min="4" max="4" width="12.625" style="0" customWidth="1"/>
    <col min="5" max="5" width="12.875" style="0" customWidth="1"/>
    <col min="6" max="6" width="12.25390625" style="0" customWidth="1"/>
    <col min="7" max="7" width="14.50390625" style="0" customWidth="1"/>
    <col min="8" max="8" width="13.50390625" style="0" customWidth="1"/>
    <col min="10" max="10" width="13.875" style="0" bestFit="1" customWidth="1"/>
    <col min="11" max="11" width="12.75390625" style="0" bestFit="1" customWidth="1"/>
  </cols>
  <sheetData>
    <row r="1" spans="1:8" ht="22.5" customHeight="1">
      <c r="A1" s="73" t="s">
        <v>53</v>
      </c>
      <c r="B1" s="73"/>
      <c r="C1" s="73"/>
      <c r="D1" s="73"/>
      <c r="E1" s="73"/>
      <c r="F1" s="73"/>
      <c r="G1" s="73"/>
      <c r="H1" s="73"/>
    </row>
    <row r="2" ht="14.25">
      <c r="H2" s="12" t="s">
        <v>54</v>
      </c>
    </row>
    <row r="3" spans="1:8" ht="14.25">
      <c r="A3" s="75" t="s">
        <v>227</v>
      </c>
      <c r="B3" s="75"/>
      <c r="C3" s="75"/>
      <c r="D3" s="75"/>
      <c r="E3" s="75"/>
      <c r="F3" s="75"/>
      <c r="G3" s="75"/>
      <c r="H3" s="75"/>
    </row>
    <row r="4" spans="1:8" ht="16.5" customHeight="1">
      <c r="A4" s="76" t="s">
        <v>55</v>
      </c>
      <c r="B4" s="76" t="s">
        <v>3</v>
      </c>
      <c r="C4" s="76" t="s">
        <v>56</v>
      </c>
      <c r="D4" s="76"/>
      <c r="E4" s="76"/>
      <c r="F4" s="76" t="s">
        <v>57</v>
      </c>
      <c r="G4" s="76"/>
      <c r="H4" s="76"/>
    </row>
    <row r="5" spans="1:8" ht="17.25" customHeight="1">
      <c r="A5" s="76"/>
      <c r="B5" s="76"/>
      <c r="C5" s="13" t="s">
        <v>58</v>
      </c>
      <c r="D5" s="13" t="s">
        <v>59</v>
      </c>
      <c r="E5" s="13" t="s">
        <v>60</v>
      </c>
      <c r="F5" s="13" t="s">
        <v>58</v>
      </c>
      <c r="G5" s="13" t="s">
        <v>59</v>
      </c>
      <c r="H5" s="13" t="s">
        <v>60</v>
      </c>
    </row>
    <row r="6" spans="1:8" ht="24.75" customHeight="1">
      <c r="A6" s="30" t="s">
        <v>61</v>
      </c>
      <c r="B6" s="30"/>
      <c r="C6" s="25"/>
      <c r="D6" s="25"/>
      <c r="E6" s="25"/>
      <c r="F6" s="25"/>
      <c r="G6" s="25"/>
      <c r="H6" s="25"/>
    </row>
    <row r="7" spans="1:8" ht="24.75" customHeight="1">
      <c r="A7" s="30" t="s">
        <v>175</v>
      </c>
      <c r="B7" s="13">
        <v>1</v>
      </c>
      <c r="C7" s="25">
        <f>SUM(C8:C16)</f>
        <v>8000</v>
      </c>
      <c r="D7" s="25">
        <f>SUM(D8:D14)</f>
        <v>0</v>
      </c>
      <c r="E7" s="25">
        <f aca="true" t="shared" si="0" ref="E7:E17">SUM(C7:D7)</f>
        <v>8000</v>
      </c>
      <c r="F7" s="25">
        <f>SUM(F8:F16)</f>
        <v>281404.92</v>
      </c>
      <c r="G7" s="25">
        <f>SUM(G8:G16)</f>
        <v>298640</v>
      </c>
      <c r="H7" s="25">
        <f>SUM(H8:H16)</f>
        <v>580044.9199999999</v>
      </c>
    </row>
    <row r="8" spans="1:8" ht="24.75" customHeight="1">
      <c r="A8" s="30" t="s">
        <v>176</v>
      </c>
      <c r="B8" s="13">
        <v>2</v>
      </c>
      <c r="C8" s="25"/>
      <c r="D8" s="25"/>
      <c r="E8" s="25">
        <f t="shared" si="0"/>
        <v>0</v>
      </c>
      <c r="F8" s="25"/>
      <c r="G8" s="25">
        <v>178640</v>
      </c>
      <c r="H8" s="25">
        <f aca="true" t="shared" si="1" ref="H8:H17">SUM(F8:G8)</f>
        <v>178640</v>
      </c>
    </row>
    <row r="9" spans="1:8" ht="24.75" customHeight="1">
      <c r="A9" s="30" t="s">
        <v>177</v>
      </c>
      <c r="B9" s="13">
        <v>3</v>
      </c>
      <c r="C9" s="25"/>
      <c r="D9" s="25"/>
      <c r="E9" s="25">
        <f t="shared" si="0"/>
        <v>0</v>
      </c>
      <c r="F9" s="25">
        <v>30000</v>
      </c>
      <c r="G9" s="25"/>
      <c r="H9" s="25">
        <f t="shared" si="1"/>
        <v>30000</v>
      </c>
    </row>
    <row r="10" spans="1:8" ht="24.75" customHeight="1">
      <c r="A10" s="30" t="s">
        <v>178</v>
      </c>
      <c r="B10" s="13">
        <v>4</v>
      </c>
      <c r="C10" s="25"/>
      <c r="D10" s="25"/>
      <c r="E10" s="25">
        <f t="shared" si="0"/>
        <v>0</v>
      </c>
      <c r="F10" s="25">
        <v>23604.92</v>
      </c>
      <c r="G10" s="25"/>
      <c r="H10" s="25">
        <f t="shared" si="1"/>
        <v>23604.92</v>
      </c>
    </row>
    <row r="11" spans="1:8" ht="24.75" customHeight="1">
      <c r="A11" s="30" t="s">
        <v>222</v>
      </c>
      <c r="B11" s="13">
        <v>5</v>
      </c>
      <c r="C11" s="25"/>
      <c r="D11" s="25"/>
      <c r="E11" s="25">
        <f t="shared" si="0"/>
        <v>0</v>
      </c>
      <c r="F11" s="25">
        <v>200000</v>
      </c>
      <c r="G11" s="25"/>
      <c r="H11" s="25">
        <f t="shared" si="1"/>
        <v>200000</v>
      </c>
    </row>
    <row r="12" spans="1:8" ht="24.75" customHeight="1">
      <c r="A12" s="30" t="s">
        <v>223</v>
      </c>
      <c r="B12" s="13">
        <v>6</v>
      </c>
      <c r="C12" s="25"/>
      <c r="D12" s="25"/>
      <c r="E12" s="25">
        <f t="shared" si="0"/>
        <v>0</v>
      </c>
      <c r="F12" s="25">
        <v>10000</v>
      </c>
      <c r="G12" s="25"/>
      <c r="H12" s="25">
        <f t="shared" si="1"/>
        <v>10000</v>
      </c>
    </row>
    <row r="13" spans="1:8" ht="24.75" customHeight="1">
      <c r="A13" s="30" t="s">
        <v>183</v>
      </c>
      <c r="B13" s="13"/>
      <c r="C13" s="25"/>
      <c r="D13" s="25"/>
      <c r="E13" s="25">
        <f t="shared" si="0"/>
        <v>0</v>
      </c>
      <c r="F13" s="25"/>
      <c r="G13" s="25">
        <v>120000</v>
      </c>
      <c r="H13" s="25">
        <f t="shared" si="1"/>
        <v>120000</v>
      </c>
    </row>
    <row r="14" spans="1:8" ht="39.75" customHeight="1">
      <c r="A14" s="30" t="s">
        <v>224</v>
      </c>
      <c r="B14" s="13"/>
      <c r="C14" s="25"/>
      <c r="D14" s="25"/>
      <c r="E14" s="25">
        <f t="shared" si="0"/>
        <v>0</v>
      </c>
      <c r="F14" s="25">
        <v>5000</v>
      </c>
      <c r="G14" s="25"/>
      <c r="H14" s="25">
        <f t="shared" si="1"/>
        <v>5000</v>
      </c>
    </row>
    <row r="15" spans="1:8" ht="39.75" customHeight="1">
      <c r="A15" s="30" t="s">
        <v>225</v>
      </c>
      <c r="B15" s="13"/>
      <c r="C15" s="25"/>
      <c r="D15" s="25"/>
      <c r="E15" s="25">
        <f t="shared" si="0"/>
        <v>0</v>
      </c>
      <c r="F15" s="25">
        <v>4800</v>
      </c>
      <c r="G15" s="25"/>
      <c r="H15" s="25">
        <f t="shared" si="1"/>
        <v>4800</v>
      </c>
    </row>
    <row r="16" spans="1:8" ht="24.75" customHeight="1">
      <c r="A16" s="30" t="s">
        <v>229</v>
      </c>
      <c r="B16" s="13"/>
      <c r="C16" s="25">
        <v>8000</v>
      </c>
      <c r="D16" s="25"/>
      <c r="E16" s="25">
        <f t="shared" si="0"/>
        <v>8000</v>
      </c>
      <c r="F16" s="25">
        <v>8000</v>
      </c>
      <c r="G16" s="25"/>
      <c r="H16" s="25">
        <f t="shared" si="1"/>
        <v>8000</v>
      </c>
    </row>
    <row r="17" spans="1:8" ht="24.75" customHeight="1">
      <c r="A17" s="30" t="s">
        <v>62</v>
      </c>
      <c r="B17" s="13">
        <v>9</v>
      </c>
      <c r="C17" s="25"/>
      <c r="D17" s="25"/>
      <c r="E17" s="25">
        <f t="shared" si="0"/>
        <v>0</v>
      </c>
      <c r="F17" s="25">
        <v>0.44</v>
      </c>
      <c r="G17" s="25"/>
      <c r="H17" s="25">
        <f t="shared" si="1"/>
        <v>0.44</v>
      </c>
    </row>
    <row r="18" spans="1:8" ht="24.75" customHeight="1">
      <c r="A18" s="13" t="s">
        <v>63</v>
      </c>
      <c r="B18" s="13">
        <v>11</v>
      </c>
      <c r="C18" s="25">
        <f aca="true" t="shared" si="2" ref="C18:H18">C7+C17</f>
        <v>8000</v>
      </c>
      <c r="D18" s="25">
        <f t="shared" si="2"/>
        <v>0</v>
      </c>
      <c r="E18" s="25">
        <f t="shared" si="2"/>
        <v>8000</v>
      </c>
      <c r="F18" s="25">
        <f t="shared" si="2"/>
        <v>281405.36</v>
      </c>
      <c r="G18" s="25">
        <f t="shared" si="2"/>
        <v>298640</v>
      </c>
      <c r="H18" s="25">
        <f t="shared" si="2"/>
        <v>580045.3599999999</v>
      </c>
    </row>
    <row r="19" spans="1:8" ht="24.75" customHeight="1">
      <c r="A19" s="30" t="s">
        <v>64</v>
      </c>
      <c r="B19" s="13"/>
      <c r="C19" s="25"/>
      <c r="D19" s="25"/>
      <c r="E19" s="25">
        <f aca="true" t="shared" si="3" ref="E19:E30">SUM(C19:D19)</f>
        <v>0</v>
      </c>
      <c r="F19" s="25"/>
      <c r="G19" s="25"/>
      <c r="H19" s="25">
        <f>SUM(F19:G19)</f>
        <v>0</v>
      </c>
    </row>
    <row r="20" spans="1:8" ht="24.75" customHeight="1">
      <c r="A20" s="30" t="s">
        <v>65</v>
      </c>
      <c r="B20" s="13">
        <v>12</v>
      </c>
      <c r="C20" s="25">
        <f>SUM(C21:C27)</f>
        <v>15890</v>
      </c>
      <c r="D20" s="25">
        <f>SUM(D21:D27)</f>
        <v>17378.6</v>
      </c>
      <c r="E20" s="25">
        <f t="shared" si="3"/>
        <v>33268.6</v>
      </c>
      <c r="F20" s="25">
        <f>SUM(F21:F27)</f>
        <v>88567.8</v>
      </c>
      <c r="G20" s="25">
        <f>SUM(G21:G27)</f>
        <v>180776.41999999998</v>
      </c>
      <c r="H20" s="25">
        <f>SUM(H21:H27)</f>
        <v>269344.22</v>
      </c>
    </row>
    <row r="21" spans="1:8" ht="24.75" customHeight="1">
      <c r="A21" s="30" t="s">
        <v>176</v>
      </c>
      <c r="B21" s="13">
        <v>13</v>
      </c>
      <c r="C21" s="25"/>
      <c r="D21" s="25">
        <v>3232</v>
      </c>
      <c r="E21" s="25">
        <f t="shared" si="3"/>
        <v>3232</v>
      </c>
      <c r="F21" s="25"/>
      <c r="G21" s="25">
        <v>92966.13</v>
      </c>
      <c r="H21" s="25">
        <f aca="true" t="shared" si="4" ref="H21:H30">SUM(F21:G21)</f>
        <v>92966.13</v>
      </c>
    </row>
    <row r="22" spans="1:8" ht="24.75" customHeight="1">
      <c r="A22" s="30" t="s">
        <v>150</v>
      </c>
      <c r="B22" s="13">
        <v>14</v>
      </c>
      <c r="C22" s="25">
        <v>15890</v>
      </c>
      <c r="D22" s="25"/>
      <c r="E22" s="25">
        <f t="shared" si="3"/>
        <v>15890</v>
      </c>
      <c r="F22" s="25">
        <v>88567.8</v>
      </c>
      <c r="G22" s="25"/>
      <c r="H22" s="25">
        <f t="shared" si="4"/>
        <v>88567.8</v>
      </c>
    </row>
    <row r="23" spans="1:8" ht="24.75" customHeight="1">
      <c r="A23" s="30" t="s">
        <v>168</v>
      </c>
      <c r="B23" s="13">
        <v>15</v>
      </c>
      <c r="C23" s="25"/>
      <c r="D23" s="25">
        <v>14146.6</v>
      </c>
      <c r="E23" s="25">
        <f t="shared" si="3"/>
        <v>14146.6</v>
      </c>
      <c r="F23" s="25"/>
      <c r="G23" s="25">
        <v>87810.29</v>
      </c>
      <c r="H23" s="25">
        <f t="shared" si="4"/>
        <v>87810.29</v>
      </c>
    </row>
    <row r="24" spans="1:8" ht="24.75" customHeight="1">
      <c r="A24" s="30"/>
      <c r="B24" s="13">
        <v>16</v>
      </c>
      <c r="C24" s="25"/>
      <c r="D24" s="25"/>
      <c r="E24" s="25">
        <f t="shared" si="3"/>
        <v>0</v>
      </c>
      <c r="F24" s="25"/>
      <c r="G24" s="25"/>
      <c r="H24" s="25">
        <f t="shared" si="4"/>
        <v>0</v>
      </c>
    </row>
    <row r="25" spans="1:8" ht="24.75" customHeight="1">
      <c r="A25" s="30"/>
      <c r="B25" s="13"/>
      <c r="C25" s="25"/>
      <c r="D25" s="25"/>
      <c r="E25" s="25">
        <f t="shared" si="3"/>
        <v>0</v>
      </c>
      <c r="F25" s="25"/>
      <c r="G25" s="25"/>
      <c r="H25" s="25">
        <f t="shared" si="4"/>
        <v>0</v>
      </c>
    </row>
    <row r="26" spans="1:8" ht="24.75" customHeight="1">
      <c r="A26" s="30"/>
      <c r="B26" s="13"/>
      <c r="C26" s="25"/>
      <c r="D26" s="25"/>
      <c r="E26" s="25">
        <f t="shared" si="3"/>
        <v>0</v>
      </c>
      <c r="F26" s="25"/>
      <c r="G26" s="25"/>
      <c r="H26" s="25">
        <f t="shared" si="4"/>
        <v>0</v>
      </c>
    </row>
    <row r="27" spans="1:8" ht="39.75" customHeight="1">
      <c r="A27" s="30"/>
      <c r="B27" s="13"/>
      <c r="C27" s="25"/>
      <c r="D27" s="25"/>
      <c r="E27" s="25">
        <f t="shared" si="3"/>
        <v>0</v>
      </c>
      <c r="F27" s="25"/>
      <c r="G27" s="25"/>
      <c r="H27" s="25">
        <f t="shared" si="4"/>
        <v>0</v>
      </c>
    </row>
    <row r="28" spans="1:8" ht="24.75" customHeight="1">
      <c r="A28" s="30" t="s">
        <v>66</v>
      </c>
      <c r="B28" s="13">
        <v>21</v>
      </c>
      <c r="C28" s="25">
        <v>31988.04</v>
      </c>
      <c r="D28" s="25"/>
      <c r="E28" s="25">
        <f t="shared" si="3"/>
        <v>31988.04</v>
      </c>
      <c r="F28" s="25">
        <v>176450.24</v>
      </c>
      <c r="G28" s="25"/>
      <c r="H28" s="25">
        <f t="shared" si="4"/>
        <v>176450.24</v>
      </c>
    </row>
    <row r="29" spans="1:10" ht="24.75" customHeight="1">
      <c r="A29" s="30" t="s">
        <v>67</v>
      </c>
      <c r="B29" s="13">
        <v>24</v>
      </c>
      <c r="C29" s="25"/>
      <c r="D29" s="25"/>
      <c r="E29" s="25">
        <f t="shared" si="3"/>
        <v>0</v>
      </c>
      <c r="F29" s="25"/>
      <c r="G29" s="25"/>
      <c r="H29" s="25">
        <f t="shared" si="4"/>
        <v>0</v>
      </c>
      <c r="J29" s="9"/>
    </row>
    <row r="30" spans="1:11" ht="24.75" customHeight="1">
      <c r="A30" s="30" t="s">
        <v>68</v>
      </c>
      <c r="B30" s="13">
        <v>28</v>
      </c>
      <c r="C30" s="25">
        <v>97.2</v>
      </c>
      <c r="D30" s="25"/>
      <c r="E30" s="25">
        <f t="shared" si="3"/>
        <v>97.2</v>
      </c>
      <c r="F30" s="25">
        <v>1304.15</v>
      </c>
      <c r="G30" s="25"/>
      <c r="H30" s="25">
        <f t="shared" si="4"/>
        <v>1304.15</v>
      </c>
      <c r="K30" s="9"/>
    </row>
    <row r="31" spans="1:8" ht="24.75" customHeight="1">
      <c r="A31" s="13" t="s">
        <v>69</v>
      </c>
      <c r="B31" s="13">
        <v>35</v>
      </c>
      <c r="C31" s="25">
        <f>C20++C28+C29+C30</f>
        <v>47975.24</v>
      </c>
      <c r="D31" s="25">
        <f>D20++D28+D29+D30</f>
        <v>17378.6</v>
      </c>
      <c r="E31" s="25">
        <f>E20+E28+E29+E30</f>
        <v>65353.84</v>
      </c>
      <c r="F31" s="25">
        <f>F20++F28+F29+F30</f>
        <v>266322.19</v>
      </c>
      <c r="G31" s="25">
        <f>G20++G28+G29+G30</f>
        <v>180776.41999999998</v>
      </c>
      <c r="H31" s="25">
        <f>H20++H28+H29+H30</f>
        <v>447098.61</v>
      </c>
    </row>
    <row r="32" spans="1:11" ht="47.25" customHeight="1">
      <c r="A32" s="30" t="s">
        <v>70</v>
      </c>
      <c r="B32" s="13">
        <v>40</v>
      </c>
      <c r="C32" s="24"/>
      <c r="D32" s="24"/>
      <c r="E32" s="24"/>
      <c r="F32" s="24"/>
      <c r="G32" s="24"/>
      <c r="H32" s="24"/>
      <c r="J32" s="9"/>
      <c r="K32" s="9"/>
    </row>
    <row r="33" spans="1:8" ht="71.25" customHeight="1">
      <c r="A33" s="30" t="s">
        <v>71</v>
      </c>
      <c r="B33" s="13">
        <v>45</v>
      </c>
      <c r="C33" s="25">
        <f aca="true" t="shared" si="5" ref="C33:H33">C18-C31</f>
        <v>-39975.24</v>
      </c>
      <c r="D33" s="25">
        <f t="shared" si="5"/>
        <v>-17378.6</v>
      </c>
      <c r="E33" s="25">
        <f t="shared" si="5"/>
        <v>-57353.84</v>
      </c>
      <c r="F33" s="25">
        <f t="shared" si="5"/>
        <v>15083.169999999984</v>
      </c>
      <c r="G33" s="25">
        <f t="shared" si="5"/>
        <v>117863.58000000002</v>
      </c>
      <c r="H33" s="25">
        <f t="shared" si="5"/>
        <v>132946.74999999988</v>
      </c>
    </row>
  </sheetData>
  <sheetProtection/>
  <mergeCells count="6">
    <mergeCell ref="A1:H1"/>
    <mergeCell ref="A3:H3"/>
    <mergeCell ref="A4:A5"/>
    <mergeCell ref="B4:B5"/>
    <mergeCell ref="C4:E4"/>
    <mergeCell ref="F4:H4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N21" sqref="N21"/>
    </sheetView>
  </sheetViews>
  <sheetFormatPr defaultColWidth="9.00390625" defaultRowHeight="15" customHeight="1"/>
  <cols>
    <col min="1" max="1" width="22.375" style="14" customWidth="1"/>
    <col min="2" max="2" width="10.625" style="14" customWidth="1"/>
    <col min="3" max="13" width="10.625" style="14" hidden="1" customWidth="1"/>
    <col min="14" max="14" width="10.625" style="14" customWidth="1"/>
    <col min="15" max="16" width="9.25390625" style="14" bestFit="1" customWidth="1"/>
    <col min="17" max="16384" width="9.00390625" style="14" customWidth="1"/>
  </cols>
  <sheetData>
    <row r="1" spans="1:14" ht="28.5" customHeight="1">
      <c r="A1" s="77" t="s">
        <v>79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 customHeight="1">
      <c r="A2" s="15" t="s">
        <v>80</v>
      </c>
      <c r="B2" s="16">
        <v>41275</v>
      </c>
      <c r="C2" s="16">
        <v>41306</v>
      </c>
      <c r="D2" s="16">
        <v>41334</v>
      </c>
      <c r="E2" s="16">
        <v>41365</v>
      </c>
      <c r="F2" s="16">
        <v>41395</v>
      </c>
      <c r="G2" s="16">
        <v>41426</v>
      </c>
      <c r="H2" s="16">
        <v>41456</v>
      </c>
      <c r="I2" s="16">
        <v>41487</v>
      </c>
      <c r="J2" s="16">
        <v>41518</v>
      </c>
      <c r="K2" s="16">
        <v>41548</v>
      </c>
      <c r="L2" s="16">
        <v>41579</v>
      </c>
      <c r="M2" s="16">
        <v>41609</v>
      </c>
      <c r="N2" s="17" t="s">
        <v>81</v>
      </c>
    </row>
    <row r="3" spans="1:14" ht="15" customHeight="1">
      <c r="A3" s="15" t="s">
        <v>96</v>
      </c>
      <c r="B3" s="19">
        <v>35728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>
        <f>SUM(B3:M3)</f>
        <v>35728</v>
      </c>
    </row>
    <row r="4" spans="1:15" ht="15" customHeight="1">
      <c r="A4" s="15" t="s">
        <v>82</v>
      </c>
      <c r="B4" s="19">
        <f aca="true" t="shared" si="0" ref="B4:N4">SUM(B3:B3)</f>
        <v>35728</v>
      </c>
      <c r="C4" s="19">
        <f t="shared" si="0"/>
        <v>0</v>
      </c>
      <c r="D4" s="19">
        <f t="shared" si="0"/>
        <v>0</v>
      </c>
      <c r="E4" s="19">
        <f t="shared" si="0"/>
        <v>0</v>
      </c>
      <c r="F4" s="19">
        <f t="shared" si="0"/>
        <v>0</v>
      </c>
      <c r="G4" s="19">
        <f t="shared" si="0"/>
        <v>0</v>
      </c>
      <c r="H4" s="19">
        <f t="shared" si="0"/>
        <v>0</v>
      </c>
      <c r="I4" s="19">
        <f t="shared" si="0"/>
        <v>0</v>
      </c>
      <c r="J4" s="19">
        <f t="shared" si="0"/>
        <v>0</v>
      </c>
      <c r="K4" s="19">
        <f t="shared" si="0"/>
        <v>0</v>
      </c>
      <c r="L4" s="19">
        <f t="shared" si="0"/>
        <v>0</v>
      </c>
      <c r="M4" s="19">
        <f t="shared" si="0"/>
        <v>0</v>
      </c>
      <c r="N4" s="19">
        <f t="shared" si="0"/>
        <v>35728</v>
      </c>
      <c r="O4" s="21"/>
    </row>
    <row r="7" spans="1:14" ht="28.5" customHeight="1">
      <c r="A7" s="77" t="s">
        <v>83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ht="15" customHeight="1">
      <c r="A8" s="17" t="s">
        <v>80</v>
      </c>
      <c r="B8" s="16">
        <v>41275</v>
      </c>
      <c r="C8" s="16">
        <v>41306</v>
      </c>
      <c r="D8" s="16">
        <v>41334</v>
      </c>
      <c r="E8" s="16">
        <v>41365</v>
      </c>
      <c r="F8" s="16">
        <v>41395</v>
      </c>
      <c r="G8" s="16">
        <v>41426</v>
      </c>
      <c r="H8" s="16">
        <v>41456</v>
      </c>
      <c r="I8" s="16">
        <v>41487</v>
      </c>
      <c r="J8" s="16">
        <v>41518</v>
      </c>
      <c r="K8" s="16">
        <v>41548</v>
      </c>
      <c r="L8" s="16">
        <v>41579</v>
      </c>
      <c r="M8" s="16">
        <v>41609</v>
      </c>
      <c r="N8" s="17" t="s">
        <v>81</v>
      </c>
    </row>
    <row r="9" spans="1:15" ht="15" customHeight="1">
      <c r="A9" s="22" t="s">
        <v>97</v>
      </c>
      <c r="B9" s="23">
        <f>B10+B17</f>
        <v>25301.35</v>
      </c>
      <c r="C9" s="23">
        <f aca="true" t="shared" si="1" ref="C9:M9">C10+C17</f>
        <v>0</v>
      </c>
      <c r="D9" s="23">
        <f t="shared" si="1"/>
        <v>0</v>
      </c>
      <c r="E9" s="23">
        <f t="shared" si="1"/>
        <v>0</v>
      </c>
      <c r="F9" s="23">
        <f t="shared" si="1"/>
        <v>0</v>
      </c>
      <c r="G9" s="23">
        <f t="shared" si="1"/>
        <v>0</v>
      </c>
      <c r="H9" s="23">
        <f t="shared" si="1"/>
        <v>0</v>
      </c>
      <c r="I9" s="23">
        <f t="shared" si="1"/>
        <v>0</v>
      </c>
      <c r="J9" s="23">
        <f t="shared" si="1"/>
        <v>0</v>
      </c>
      <c r="K9" s="23">
        <f t="shared" si="1"/>
        <v>0</v>
      </c>
      <c r="L9" s="23">
        <f t="shared" si="1"/>
        <v>0</v>
      </c>
      <c r="M9" s="23">
        <f t="shared" si="1"/>
        <v>0</v>
      </c>
      <c r="N9" s="23">
        <f>SUM(B9:M9)</f>
        <v>25301.35</v>
      </c>
      <c r="O9" s="21"/>
    </row>
    <row r="10" spans="1:14" ht="15" customHeight="1">
      <c r="A10" s="18" t="s">
        <v>98</v>
      </c>
      <c r="B10" s="19">
        <f>B13+B15+B11</f>
        <v>3896</v>
      </c>
      <c r="C10" s="19">
        <f aca="true" t="shared" si="2" ref="C10:M10">C13+C15+C11</f>
        <v>0</v>
      </c>
      <c r="D10" s="19">
        <f t="shared" si="2"/>
        <v>0</v>
      </c>
      <c r="E10" s="19">
        <f t="shared" si="2"/>
        <v>0</v>
      </c>
      <c r="F10" s="19">
        <f t="shared" si="2"/>
        <v>0</v>
      </c>
      <c r="G10" s="19">
        <f t="shared" si="2"/>
        <v>0</v>
      </c>
      <c r="H10" s="19">
        <f t="shared" si="2"/>
        <v>0</v>
      </c>
      <c r="I10" s="19">
        <f t="shared" si="2"/>
        <v>0</v>
      </c>
      <c r="J10" s="19">
        <f t="shared" si="2"/>
        <v>0</v>
      </c>
      <c r="K10" s="19">
        <f t="shared" si="2"/>
        <v>0</v>
      </c>
      <c r="L10" s="19">
        <f t="shared" si="2"/>
        <v>0</v>
      </c>
      <c r="M10" s="19">
        <f t="shared" si="2"/>
        <v>0</v>
      </c>
      <c r="N10" s="19"/>
    </row>
    <row r="11" spans="1:14" ht="15" customHeight="1">
      <c r="A11" s="18" t="s">
        <v>99</v>
      </c>
      <c r="B11" s="19">
        <f>SUM(B12)</f>
        <v>569</v>
      </c>
      <c r="C11" s="19">
        <f aca="true" t="shared" si="3" ref="C11:M11">SUM(C12)</f>
        <v>0</v>
      </c>
      <c r="D11" s="19">
        <f t="shared" si="3"/>
        <v>0</v>
      </c>
      <c r="E11" s="19">
        <f t="shared" si="3"/>
        <v>0</v>
      </c>
      <c r="F11" s="19">
        <f t="shared" si="3"/>
        <v>0</v>
      </c>
      <c r="G11" s="19">
        <f t="shared" si="3"/>
        <v>0</v>
      </c>
      <c r="H11" s="19">
        <f t="shared" si="3"/>
        <v>0</v>
      </c>
      <c r="I11" s="19">
        <f t="shared" si="3"/>
        <v>0</v>
      </c>
      <c r="J11" s="19">
        <f t="shared" si="3"/>
        <v>0</v>
      </c>
      <c r="K11" s="19">
        <f t="shared" si="3"/>
        <v>0</v>
      </c>
      <c r="L11" s="19">
        <f t="shared" si="3"/>
        <v>0</v>
      </c>
      <c r="M11" s="19">
        <f t="shared" si="3"/>
        <v>0</v>
      </c>
      <c r="N11" s="19"/>
    </row>
    <row r="12" spans="1:14" ht="15" customHeight="1">
      <c r="A12" s="18" t="s">
        <v>100</v>
      </c>
      <c r="B12" s="19">
        <v>569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5" customHeight="1">
      <c r="A13" s="18" t="s">
        <v>101</v>
      </c>
      <c r="B13" s="19">
        <f>SUM(B14)</f>
        <v>2000</v>
      </c>
      <c r="C13" s="19">
        <f aca="true" t="shared" si="4" ref="C13:M13">SUM(C14)</f>
        <v>0</v>
      </c>
      <c r="D13" s="19">
        <f t="shared" si="4"/>
        <v>0</v>
      </c>
      <c r="E13" s="19">
        <f t="shared" si="4"/>
        <v>0</v>
      </c>
      <c r="F13" s="19">
        <f t="shared" si="4"/>
        <v>0</v>
      </c>
      <c r="G13" s="19">
        <f t="shared" si="4"/>
        <v>0</v>
      </c>
      <c r="H13" s="19">
        <f t="shared" si="4"/>
        <v>0</v>
      </c>
      <c r="I13" s="19">
        <f t="shared" si="4"/>
        <v>0</v>
      </c>
      <c r="J13" s="19">
        <f t="shared" si="4"/>
        <v>0</v>
      </c>
      <c r="K13" s="19">
        <f t="shared" si="4"/>
        <v>0</v>
      </c>
      <c r="L13" s="19">
        <f t="shared" si="4"/>
        <v>0</v>
      </c>
      <c r="M13" s="19">
        <f t="shared" si="4"/>
        <v>0</v>
      </c>
      <c r="N13" s="19"/>
    </row>
    <row r="14" spans="1:14" ht="15" customHeight="1">
      <c r="A14" s="18" t="s">
        <v>102</v>
      </c>
      <c r="B14" s="19">
        <v>2000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5" customHeight="1">
      <c r="A15" s="18" t="s">
        <v>103</v>
      </c>
      <c r="B15" s="19">
        <f>B16</f>
        <v>1327</v>
      </c>
      <c r="C15" s="19">
        <f aca="true" t="shared" si="5" ref="C15:M15">C16</f>
        <v>0</v>
      </c>
      <c r="D15" s="19">
        <f t="shared" si="5"/>
        <v>0</v>
      </c>
      <c r="E15" s="19">
        <f t="shared" si="5"/>
        <v>0</v>
      </c>
      <c r="F15" s="19">
        <f t="shared" si="5"/>
        <v>0</v>
      </c>
      <c r="G15" s="19">
        <f t="shared" si="5"/>
        <v>0</v>
      </c>
      <c r="H15" s="19">
        <f t="shared" si="5"/>
        <v>0</v>
      </c>
      <c r="I15" s="19">
        <f t="shared" si="5"/>
        <v>0</v>
      </c>
      <c r="J15" s="19">
        <f t="shared" si="5"/>
        <v>0</v>
      </c>
      <c r="K15" s="19">
        <f t="shared" si="5"/>
        <v>0</v>
      </c>
      <c r="L15" s="19">
        <f t="shared" si="5"/>
        <v>0</v>
      </c>
      <c r="M15" s="19">
        <f t="shared" si="5"/>
        <v>0</v>
      </c>
      <c r="N15" s="19"/>
    </row>
    <row r="16" spans="1:14" ht="15" customHeight="1">
      <c r="A16" s="18" t="s">
        <v>104</v>
      </c>
      <c r="B16" s="19">
        <v>1327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15" customHeight="1">
      <c r="A17" s="18" t="s">
        <v>105</v>
      </c>
      <c r="B17" s="19">
        <f>B18</f>
        <v>21405.35</v>
      </c>
      <c r="C17" s="19">
        <f aca="true" t="shared" si="6" ref="C17:M17">C18</f>
        <v>0</v>
      </c>
      <c r="D17" s="19">
        <f t="shared" si="6"/>
        <v>0</v>
      </c>
      <c r="E17" s="19">
        <f t="shared" si="6"/>
        <v>0</v>
      </c>
      <c r="F17" s="19">
        <f t="shared" si="6"/>
        <v>0</v>
      </c>
      <c r="G17" s="19">
        <f t="shared" si="6"/>
        <v>0</v>
      </c>
      <c r="H17" s="19">
        <f t="shared" si="6"/>
        <v>0</v>
      </c>
      <c r="I17" s="19">
        <f t="shared" si="6"/>
        <v>0</v>
      </c>
      <c r="J17" s="19">
        <f t="shared" si="6"/>
        <v>0</v>
      </c>
      <c r="K17" s="19">
        <f t="shared" si="6"/>
        <v>0</v>
      </c>
      <c r="L17" s="19">
        <f t="shared" si="6"/>
        <v>0</v>
      </c>
      <c r="M17" s="19">
        <f t="shared" si="6"/>
        <v>0</v>
      </c>
      <c r="N17" s="19"/>
    </row>
    <row r="18" spans="1:14" ht="15" customHeight="1">
      <c r="A18" s="18" t="s">
        <v>106</v>
      </c>
      <c r="B18" s="19">
        <v>21405.35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5" customHeight="1">
      <c r="A19" s="15" t="s">
        <v>82</v>
      </c>
      <c r="B19" s="20">
        <f>B9</f>
        <v>25301.35</v>
      </c>
      <c r="C19" s="20">
        <f aca="true" t="shared" si="7" ref="C19:N19">C9</f>
        <v>0</v>
      </c>
      <c r="D19" s="20">
        <f t="shared" si="7"/>
        <v>0</v>
      </c>
      <c r="E19" s="20">
        <f t="shared" si="7"/>
        <v>0</v>
      </c>
      <c r="F19" s="20">
        <f t="shared" si="7"/>
        <v>0</v>
      </c>
      <c r="G19" s="20">
        <f t="shared" si="7"/>
        <v>0</v>
      </c>
      <c r="H19" s="20">
        <f t="shared" si="7"/>
        <v>0</v>
      </c>
      <c r="I19" s="20">
        <f t="shared" si="7"/>
        <v>0</v>
      </c>
      <c r="J19" s="20">
        <f t="shared" si="7"/>
        <v>0</v>
      </c>
      <c r="K19" s="20">
        <f t="shared" si="7"/>
        <v>0</v>
      </c>
      <c r="L19" s="20">
        <f t="shared" si="7"/>
        <v>0</v>
      </c>
      <c r="M19" s="20">
        <f t="shared" si="7"/>
        <v>0</v>
      </c>
      <c r="N19" s="20">
        <f t="shared" si="7"/>
        <v>25301.35</v>
      </c>
    </row>
    <row r="20" spans="12:14" ht="15" customHeight="1">
      <c r="L20" s="21"/>
      <c r="M20" s="21"/>
      <c r="N20" s="26">
        <f>N19-'业务活动表1月'!H18</f>
        <v>0</v>
      </c>
    </row>
    <row r="21" ht="15" customHeight="1">
      <c r="N21" s="21"/>
    </row>
  </sheetData>
  <sheetProtection/>
  <mergeCells count="2">
    <mergeCell ref="A1:N1"/>
    <mergeCell ref="A7:N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31">
      <selection activeCell="N7" sqref="N7"/>
    </sheetView>
  </sheetViews>
  <sheetFormatPr defaultColWidth="9.00390625" defaultRowHeight="15" customHeight="1"/>
  <cols>
    <col min="1" max="1" width="22.375" style="14" customWidth="1"/>
    <col min="2" max="11" width="10.625" style="14" customWidth="1"/>
    <col min="12" max="12" width="10.625" style="14" hidden="1" customWidth="1"/>
    <col min="13" max="13" width="16.25390625" style="14" hidden="1" customWidth="1"/>
    <col min="14" max="14" width="10.625" style="14" customWidth="1"/>
    <col min="15" max="16" width="9.25390625" style="14" bestFit="1" customWidth="1"/>
    <col min="17" max="16384" width="9.00390625" style="14" customWidth="1"/>
  </cols>
  <sheetData>
    <row r="1" spans="1:14" ht="28.5" customHeight="1">
      <c r="A1" s="77" t="s">
        <v>179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 customHeight="1">
      <c r="A2" s="15" t="s">
        <v>180</v>
      </c>
      <c r="B2" s="16">
        <v>41275</v>
      </c>
      <c r="C2" s="16">
        <v>41306</v>
      </c>
      <c r="D2" s="16">
        <v>41334</v>
      </c>
      <c r="E2" s="16">
        <v>41365</v>
      </c>
      <c r="F2" s="16">
        <v>41395</v>
      </c>
      <c r="G2" s="16">
        <v>41426</v>
      </c>
      <c r="H2" s="16">
        <v>41456</v>
      </c>
      <c r="I2" s="16">
        <v>41487</v>
      </c>
      <c r="J2" s="16">
        <v>41518</v>
      </c>
      <c r="K2" s="16">
        <v>41548</v>
      </c>
      <c r="L2" s="16">
        <v>41579</v>
      </c>
      <c r="M2" s="16">
        <v>41609</v>
      </c>
      <c r="N2" s="17" t="s">
        <v>181</v>
      </c>
    </row>
    <row r="3" spans="1:14" ht="15" customHeight="1">
      <c r="A3" s="15" t="s">
        <v>182</v>
      </c>
      <c r="B3" s="19">
        <v>35728</v>
      </c>
      <c r="C3" s="19">
        <v>142912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>
        <f>SUM(B3:M3)</f>
        <v>178640</v>
      </c>
    </row>
    <row r="4" spans="1:14" ht="15" customHeight="1">
      <c r="A4" s="15" t="s">
        <v>183</v>
      </c>
      <c r="B4" s="19"/>
      <c r="C4" s="19"/>
      <c r="D4" s="19"/>
      <c r="E4" s="19"/>
      <c r="F4" s="19"/>
      <c r="G4" s="19"/>
      <c r="H4" s="19">
        <v>160000</v>
      </c>
      <c r="I4" s="19"/>
      <c r="J4" s="19"/>
      <c r="K4" s="19"/>
      <c r="L4" s="19"/>
      <c r="M4" s="19"/>
      <c r="N4" s="19">
        <f>SUM(B4:M4)</f>
        <v>160000</v>
      </c>
    </row>
    <row r="5" spans="1:14" ht="15" customHeight="1">
      <c r="A5" s="15" t="s">
        <v>228</v>
      </c>
      <c r="B5" s="19"/>
      <c r="C5" s="19"/>
      <c r="D5" s="19"/>
      <c r="E5" s="19"/>
      <c r="F5" s="19"/>
      <c r="G5" s="19"/>
      <c r="H5" s="19"/>
      <c r="I5" s="19"/>
      <c r="J5" s="19"/>
      <c r="K5" s="19">
        <v>8000</v>
      </c>
      <c r="L5" s="19"/>
      <c r="M5" s="19"/>
      <c r="N5" s="19">
        <f>SUM(B5:M5)</f>
        <v>8000</v>
      </c>
    </row>
    <row r="6" spans="1:15" ht="15" customHeight="1">
      <c r="A6" s="15" t="s">
        <v>184</v>
      </c>
      <c r="B6" s="19">
        <f aca="true" t="shared" si="0" ref="B6:G6">SUM(B3:B4)</f>
        <v>35728</v>
      </c>
      <c r="C6" s="19">
        <f t="shared" si="0"/>
        <v>142912</v>
      </c>
      <c r="D6" s="19">
        <f t="shared" si="0"/>
        <v>0</v>
      </c>
      <c r="E6" s="19">
        <f t="shared" si="0"/>
        <v>0</v>
      </c>
      <c r="F6" s="19">
        <f t="shared" si="0"/>
        <v>0</v>
      </c>
      <c r="G6" s="19">
        <f t="shared" si="0"/>
        <v>0</v>
      </c>
      <c r="H6" s="19">
        <f aca="true" t="shared" si="1" ref="H6:N6">SUM(H3:H5)</f>
        <v>160000</v>
      </c>
      <c r="I6" s="19">
        <f t="shared" si="1"/>
        <v>0</v>
      </c>
      <c r="J6" s="19">
        <f t="shared" si="1"/>
        <v>0</v>
      </c>
      <c r="K6" s="19">
        <f t="shared" si="1"/>
        <v>8000</v>
      </c>
      <c r="L6" s="19">
        <f t="shared" si="1"/>
        <v>0</v>
      </c>
      <c r="M6" s="19">
        <f t="shared" si="1"/>
        <v>0</v>
      </c>
      <c r="N6" s="19">
        <f t="shared" si="1"/>
        <v>346640</v>
      </c>
      <c r="O6" s="21"/>
    </row>
    <row r="9" spans="1:14" ht="28.5" customHeight="1">
      <c r="A9" s="77" t="s">
        <v>185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</row>
    <row r="10" spans="1:14" ht="15" customHeight="1">
      <c r="A10" s="17" t="s">
        <v>180</v>
      </c>
      <c r="B10" s="16">
        <v>41275</v>
      </c>
      <c r="C10" s="16">
        <v>41306</v>
      </c>
      <c r="D10" s="16">
        <v>41334</v>
      </c>
      <c r="E10" s="16">
        <v>41365</v>
      </c>
      <c r="F10" s="16">
        <v>41395</v>
      </c>
      <c r="G10" s="16">
        <v>41426</v>
      </c>
      <c r="H10" s="16">
        <v>41456</v>
      </c>
      <c r="I10" s="16">
        <v>41487</v>
      </c>
      <c r="J10" s="16">
        <v>41518</v>
      </c>
      <c r="K10" s="16">
        <v>41548</v>
      </c>
      <c r="L10" s="16">
        <v>41579</v>
      </c>
      <c r="M10" s="16">
        <v>41609</v>
      </c>
      <c r="N10" s="17" t="s">
        <v>181</v>
      </c>
    </row>
    <row r="11" spans="1:15" ht="15" customHeight="1">
      <c r="A11" s="22" t="s">
        <v>97</v>
      </c>
      <c r="B11" s="23">
        <f aca="true" t="shared" si="2" ref="B11:M11">B12+B23</f>
        <v>25301.35</v>
      </c>
      <c r="C11" s="23">
        <f t="shared" si="2"/>
        <v>2000</v>
      </c>
      <c r="D11" s="23">
        <f t="shared" si="2"/>
        <v>16903.42</v>
      </c>
      <c r="E11" s="23">
        <f t="shared" si="2"/>
        <v>8969</v>
      </c>
      <c r="F11" s="23">
        <f t="shared" si="2"/>
        <v>15279.36</v>
      </c>
      <c r="G11" s="23">
        <f t="shared" si="2"/>
        <v>9771</v>
      </c>
      <c r="H11" s="23">
        <f t="shared" si="2"/>
        <v>9771</v>
      </c>
      <c r="I11" s="23">
        <f>I12+I23</f>
        <v>1739</v>
      </c>
      <c r="J11" s="23">
        <f>J12+J23</f>
        <v>0</v>
      </c>
      <c r="K11" s="23">
        <f>K12+K23</f>
        <v>3232</v>
      </c>
      <c r="L11" s="23">
        <f t="shared" si="2"/>
        <v>0</v>
      </c>
      <c r="M11" s="23">
        <f t="shared" si="2"/>
        <v>0</v>
      </c>
      <c r="N11" s="23">
        <f>SUM(B11:M11)</f>
        <v>92966.13</v>
      </c>
      <c r="O11" s="21"/>
    </row>
    <row r="12" spans="1:14" ht="15" customHeight="1">
      <c r="A12" s="18" t="s">
        <v>98</v>
      </c>
      <c r="B12" s="19">
        <f aca="true" t="shared" si="3" ref="B12:M12">B16+B19+B13+B22</f>
        <v>3896</v>
      </c>
      <c r="C12" s="19">
        <f t="shared" si="3"/>
        <v>2000</v>
      </c>
      <c r="D12" s="19">
        <f t="shared" si="3"/>
        <v>16903.42</v>
      </c>
      <c r="E12" s="19">
        <f t="shared" si="3"/>
        <v>8969</v>
      </c>
      <c r="F12" s="19">
        <f t="shared" si="3"/>
        <v>15279.36</v>
      </c>
      <c r="G12" s="19">
        <f t="shared" si="3"/>
        <v>9771</v>
      </c>
      <c r="H12" s="19">
        <f t="shared" si="3"/>
        <v>9771</v>
      </c>
      <c r="I12" s="19">
        <f t="shared" si="3"/>
        <v>1739</v>
      </c>
      <c r="J12" s="19">
        <f>J16+J19+J13+J22</f>
        <v>0</v>
      </c>
      <c r="K12" s="19">
        <f>K16+K19+K13+K22</f>
        <v>3232</v>
      </c>
      <c r="L12" s="19">
        <f t="shared" si="3"/>
        <v>0</v>
      </c>
      <c r="M12" s="19">
        <f t="shared" si="3"/>
        <v>0</v>
      </c>
      <c r="N12" s="19"/>
    </row>
    <row r="13" spans="1:14" ht="15" customHeight="1">
      <c r="A13" s="18" t="s">
        <v>99</v>
      </c>
      <c r="B13" s="19">
        <f aca="true" t="shared" si="4" ref="B13:H13">SUM(B14:B15)</f>
        <v>569</v>
      </c>
      <c r="C13" s="19">
        <f t="shared" si="4"/>
        <v>0</v>
      </c>
      <c r="D13" s="19">
        <f t="shared" si="4"/>
        <v>0</v>
      </c>
      <c r="E13" s="19">
        <f t="shared" si="4"/>
        <v>8800</v>
      </c>
      <c r="F13" s="19">
        <f t="shared" si="4"/>
        <v>9681</v>
      </c>
      <c r="G13" s="19">
        <f t="shared" si="4"/>
        <v>9771</v>
      </c>
      <c r="H13" s="19">
        <f t="shared" si="4"/>
        <v>9771</v>
      </c>
      <c r="I13" s="19">
        <f>SUM(I14:I15)</f>
        <v>1739</v>
      </c>
      <c r="J13" s="19">
        <f>SUM(J14:J15)</f>
        <v>0</v>
      </c>
      <c r="K13" s="19">
        <f>SUM(K14:K15)</f>
        <v>3232</v>
      </c>
      <c r="L13" s="19">
        <f>SUM(L14)</f>
        <v>0</v>
      </c>
      <c r="M13" s="19">
        <f>SUM(M14)</f>
        <v>0</v>
      </c>
      <c r="N13" s="19"/>
    </row>
    <row r="14" spans="1:14" ht="15" customHeight="1">
      <c r="A14" s="18" t="s">
        <v>100</v>
      </c>
      <c r="B14" s="19">
        <v>569</v>
      </c>
      <c r="C14" s="19"/>
      <c r="D14" s="19"/>
      <c r="E14" s="19">
        <v>4000</v>
      </c>
      <c r="F14" s="19">
        <v>4000</v>
      </c>
      <c r="G14" s="19">
        <v>4000</v>
      </c>
      <c r="H14" s="19">
        <v>4000</v>
      </c>
      <c r="I14" s="19"/>
      <c r="J14" s="19"/>
      <c r="K14" s="19"/>
      <c r="L14" s="19"/>
      <c r="M14" s="19"/>
      <c r="N14" s="19"/>
    </row>
    <row r="15" spans="1:14" ht="15" customHeight="1">
      <c r="A15" s="18" t="s">
        <v>130</v>
      </c>
      <c r="B15" s="19"/>
      <c r="C15" s="19"/>
      <c r="D15" s="19"/>
      <c r="E15" s="19">
        <v>4800</v>
      </c>
      <c r="F15" s="19">
        <v>5681</v>
      </c>
      <c r="G15" s="19">
        <v>5771</v>
      </c>
      <c r="H15" s="19">
        <v>5771</v>
      </c>
      <c r="I15" s="19">
        <v>1739</v>
      </c>
      <c r="J15" s="19"/>
      <c r="K15" s="19">
        <v>3232</v>
      </c>
      <c r="L15" s="19"/>
      <c r="M15" s="19"/>
      <c r="N15" s="19"/>
    </row>
    <row r="16" spans="1:14" ht="15" customHeight="1">
      <c r="A16" s="18" t="s">
        <v>101</v>
      </c>
      <c r="B16" s="19">
        <f aca="true" t="shared" si="5" ref="B16:M16">SUM(B17:B18)</f>
        <v>0</v>
      </c>
      <c r="C16" s="19">
        <f t="shared" si="5"/>
        <v>0</v>
      </c>
      <c r="D16" s="19">
        <f t="shared" si="5"/>
        <v>2000</v>
      </c>
      <c r="E16" s="19">
        <f t="shared" si="5"/>
        <v>0</v>
      </c>
      <c r="F16" s="19">
        <f t="shared" si="5"/>
        <v>0</v>
      </c>
      <c r="G16" s="19">
        <f t="shared" si="5"/>
        <v>0</v>
      </c>
      <c r="H16" s="19">
        <f t="shared" si="5"/>
        <v>0</v>
      </c>
      <c r="I16" s="19">
        <f t="shared" si="5"/>
        <v>0</v>
      </c>
      <c r="J16" s="19">
        <f t="shared" si="5"/>
        <v>0</v>
      </c>
      <c r="K16" s="19">
        <f t="shared" si="5"/>
        <v>0</v>
      </c>
      <c r="L16" s="19">
        <f t="shared" si="5"/>
        <v>0</v>
      </c>
      <c r="M16" s="19">
        <f t="shared" si="5"/>
        <v>0</v>
      </c>
      <c r="N16" s="19"/>
    </row>
    <row r="17" spans="1:14" ht="15" customHeight="1">
      <c r="A17" s="18" t="s">
        <v>115</v>
      </c>
      <c r="B17" s="19"/>
      <c r="C17" s="19"/>
      <c r="D17" s="19">
        <v>2000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5" customHeight="1">
      <c r="A18" s="18" t="s">
        <v>102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5" customHeight="1">
      <c r="A19" s="18" t="s">
        <v>103</v>
      </c>
      <c r="B19" s="19">
        <f aca="true" t="shared" si="6" ref="B19:M19">SUM(B20:B21)</f>
        <v>3327</v>
      </c>
      <c r="C19" s="19">
        <f t="shared" si="6"/>
        <v>2000</v>
      </c>
      <c r="D19" s="19">
        <f t="shared" si="6"/>
        <v>5003.42</v>
      </c>
      <c r="E19" s="19">
        <f t="shared" si="6"/>
        <v>0</v>
      </c>
      <c r="F19" s="19">
        <f t="shared" si="6"/>
        <v>5598.36</v>
      </c>
      <c r="G19" s="19">
        <f t="shared" si="6"/>
        <v>0</v>
      </c>
      <c r="H19" s="19">
        <f t="shared" si="6"/>
        <v>0</v>
      </c>
      <c r="I19" s="19">
        <f t="shared" si="6"/>
        <v>0</v>
      </c>
      <c r="J19" s="19">
        <f t="shared" si="6"/>
        <v>0</v>
      </c>
      <c r="K19" s="19">
        <f t="shared" si="6"/>
        <v>0</v>
      </c>
      <c r="L19" s="19">
        <f t="shared" si="6"/>
        <v>0</v>
      </c>
      <c r="M19" s="19">
        <f t="shared" si="6"/>
        <v>0</v>
      </c>
      <c r="N19" s="19"/>
    </row>
    <row r="20" spans="1:14" ht="15" customHeight="1">
      <c r="A20" s="18" t="s">
        <v>104</v>
      </c>
      <c r="B20" s="19">
        <v>1327</v>
      </c>
      <c r="C20" s="19">
        <v>0</v>
      </c>
      <c r="D20" s="19"/>
      <c r="E20" s="19"/>
      <c r="F20" s="19">
        <v>825</v>
      </c>
      <c r="G20" s="19"/>
      <c r="H20" s="19"/>
      <c r="I20" s="19"/>
      <c r="J20" s="19"/>
      <c r="K20" s="19"/>
      <c r="L20" s="19"/>
      <c r="M20" s="19"/>
      <c r="N20" s="19"/>
    </row>
    <row r="21" spans="1:14" ht="15" customHeight="1">
      <c r="A21" s="18" t="s">
        <v>109</v>
      </c>
      <c r="B21" s="19">
        <v>2000</v>
      </c>
      <c r="C21" s="19">
        <v>2000</v>
      </c>
      <c r="D21" s="19">
        <v>5003.42</v>
      </c>
      <c r="E21" s="19"/>
      <c r="F21" s="19">
        <v>4773.36</v>
      </c>
      <c r="G21" s="19"/>
      <c r="H21" s="19"/>
      <c r="I21" s="19"/>
      <c r="J21" s="19"/>
      <c r="K21" s="19"/>
      <c r="L21" s="19"/>
      <c r="M21" s="19"/>
      <c r="N21" s="19"/>
    </row>
    <row r="22" spans="1:14" ht="15" customHeight="1">
      <c r="A22" s="18" t="s">
        <v>106</v>
      </c>
      <c r="B22" s="19"/>
      <c r="C22" s="19"/>
      <c r="D22" s="19">
        <v>9900</v>
      </c>
      <c r="E22" s="19">
        <v>169</v>
      </c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5" customHeight="1">
      <c r="A23" s="18" t="s">
        <v>105</v>
      </c>
      <c r="B23" s="19">
        <f aca="true" t="shared" si="7" ref="B23:M23">B24</f>
        <v>21405.35</v>
      </c>
      <c r="C23" s="19">
        <f t="shared" si="7"/>
        <v>0</v>
      </c>
      <c r="D23" s="19">
        <f t="shared" si="7"/>
        <v>0</v>
      </c>
      <c r="E23" s="19">
        <f t="shared" si="7"/>
        <v>0</v>
      </c>
      <c r="F23" s="19">
        <f t="shared" si="7"/>
        <v>0</v>
      </c>
      <c r="G23" s="19">
        <f t="shared" si="7"/>
        <v>0</v>
      </c>
      <c r="H23" s="19">
        <f t="shared" si="7"/>
        <v>0</v>
      </c>
      <c r="I23" s="19">
        <f t="shared" si="7"/>
        <v>0</v>
      </c>
      <c r="J23" s="19">
        <f t="shared" si="7"/>
        <v>0</v>
      </c>
      <c r="K23" s="19">
        <f t="shared" si="7"/>
        <v>0</v>
      </c>
      <c r="L23" s="19">
        <f t="shared" si="7"/>
        <v>0</v>
      </c>
      <c r="M23" s="19">
        <f t="shared" si="7"/>
        <v>0</v>
      </c>
      <c r="N23" s="19"/>
    </row>
    <row r="24" spans="1:14" ht="15" customHeight="1">
      <c r="A24" s="18" t="s">
        <v>106</v>
      </c>
      <c r="B24" s="19">
        <v>21405.35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15" customHeight="1">
      <c r="A25" s="22" t="s">
        <v>168</v>
      </c>
      <c r="B25" s="23">
        <f aca="true" t="shared" si="8" ref="B25:M25">SUM(B26:B33)</f>
        <v>0</v>
      </c>
      <c r="C25" s="23">
        <f t="shared" si="8"/>
        <v>0</v>
      </c>
      <c r="D25" s="23">
        <f t="shared" si="8"/>
        <v>0</v>
      </c>
      <c r="E25" s="23">
        <f t="shared" si="8"/>
        <v>0</v>
      </c>
      <c r="F25" s="23">
        <f t="shared" si="8"/>
        <v>0</v>
      </c>
      <c r="G25" s="23">
        <f t="shared" si="8"/>
        <v>0</v>
      </c>
      <c r="H25" s="23">
        <f t="shared" si="8"/>
        <v>3000</v>
      </c>
      <c r="I25" s="23">
        <f t="shared" si="8"/>
        <v>33294.2</v>
      </c>
      <c r="J25" s="23">
        <f t="shared" si="8"/>
        <v>37369.49</v>
      </c>
      <c r="K25" s="23">
        <f t="shared" si="8"/>
        <v>14146.6</v>
      </c>
      <c r="L25" s="23">
        <f t="shared" si="8"/>
        <v>0</v>
      </c>
      <c r="M25" s="23">
        <f t="shared" si="8"/>
        <v>0</v>
      </c>
      <c r="N25" s="23">
        <f>SUM(B25:M25)</f>
        <v>87810.29000000001</v>
      </c>
    </row>
    <row r="26" spans="1:14" ht="15" customHeight="1">
      <c r="A26" s="18" t="s">
        <v>169</v>
      </c>
      <c r="B26" s="19"/>
      <c r="C26" s="19"/>
      <c r="D26" s="19"/>
      <c r="E26" s="19"/>
      <c r="F26" s="19"/>
      <c r="G26" s="19"/>
      <c r="H26" s="19">
        <v>197</v>
      </c>
      <c r="I26" s="19">
        <v>8708.7</v>
      </c>
      <c r="J26" s="19">
        <v>9500.4</v>
      </c>
      <c r="K26" s="19">
        <v>4064</v>
      </c>
      <c r="L26" s="19"/>
      <c r="M26" s="19"/>
      <c r="N26" s="19"/>
    </row>
    <row r="27" spans="1:14" ht="15" customHeight="1">
      <c r="A27" s="18" t="s">
        <v>170</v>
      </c>
      <c r="B27" s="19"/>
      <c r="C27" s="19"/>
      <c r="D27" s="19"/>
      <c r="E27" s="19"/>
      <c r="F27" s="19"/>
      <c r="G27" s="19"/>
      <c r="H27" s="19">
        <v>2803</v>
      </c>
      <c r="I27" s="19">
        <v>1397</v>
      </c>
      <c r="J27" s="19">
        <v>0</v>
      </c>
      <c r="K27" s="19"/>
      <c r="L27" s="19"/>
      <c r="M27" s="19"/>
      <c r="N27" s="19"/>
    </row>
    <row r="28" spans="1:14" ht="15" customHeight="1">
      <c r="A28" s="18" t="s">
        <v>197</v>
      </c>
      <c r="B28" s="19"/>
      <c r="C28" s="19"/>
      <c r="D28" s="19"/>
      <c r="E28" s="19"/>
      <c r="F28" s="19"/>
      <c r="G28" s="19"/>
      <c r="H28" s="19"/>
      <c r="I28" s="19">
        <v>1000</v>
      </c>
      <c r="J28" s="19">
        <v>1000</v>
      </c>
      <c r="K28" s="19">
        <v>1000</v>
      </c>
      <c r="L28" s="19"/>
      <c r="M28" s="19"/>
      <c r="N28" s="19"/>
    </row>
    <row r="29" spans="1:14" ht="15" customHeight="1">
      <c r="A29" s="18" t="s">
        <v>193</v>
      </c>
      <c r="B29" s="19"/>
      <c r="C29" s="19"/>
      <c r="D29" s="19"/>
      <c r="E29" s="19"/>
      <c r="F29" s="19"/>
      <c r="G29" s="19"/>
      <c r="H29" s="19"/>
      <c r="I29" s="19">
        <v>200</v>
      </c>
      <c r="J29" s="19"/>
      <c r="K29" s="19">
        <v>169</v>
      </c>
      <c r="L29" s="19"/>
      <c r="M29" s="19"/>
      <c r="N29" s="19"/>
    </row>
    <row r="30" spans="1:14" ht="15" customHeight="1">
      <c r="A30" s="18" t="s">
        <v>194</v>
      </c>
      <c r="B30" s="19"/>
      <c r="C30" s="19"/>
      <c r="D30" s="19"/>
      <c r="E30" s="19"/>
      <c r="F30" s="19"/>
      <c r="G30" s="19"/>
      <c r="H30" s="19"/>
      <c r="I30" s="19">
        <v>18000</v>
      </c>
      <c r="J30" s="19"/>
      <c r="K30" s="19"/>
      <c r="L30" s="19"/>
      <c r="M30" s="19"/>
      <c r="N30" s="19"/>
    </row>
    <row r="31" spans="1:14" ht="15" customHeight="1">
      <c r="A31" s="18" t="s">
        <v>195</v>
      </c>
      <c r="B31" s="19"/>
      <c r="C31" s="19"/>
      <c r="D31" s="19"/>
      <c r="E31" s="19"/>
      <c r="F31" s="19"/>
      <c r="G31" s="19"/>
      <c r="H31" s="19"/>
      <c r="I31" s="19">
        <v>2918.5</v>
      </c>
      <c r="J31" s="19">
        <v>1909.09</v>
      </c>
      <c r="K31" s="19">
        <v>5081.6</v>
      </c>
      <c r="L31" s="19"/>
      <c r="M31" s="19"/>
      <c r="N31" s="19"/>
    </row>
    <row r="32" spans="1:14" ht="15" customHeight="1">
      <c r="A32" s="18" t="s">
        <v>221</v>
      </c>
      <c r="B32" s="19"/>
      <c r="C32" s="19"/>
      <c r="D32" s="19"/>
      <c r="E32" s="19"/>
      <c r="F32" s="19"/>
      <c r="G32" s="19"/>
      <c r="H32" s="19"/>
      <c r="I32" s="19"/>
      <c r="J32" s="19">
        <v>24960</v>
      </c>
      <c r="K32" s="19">
        <v>3312</v>
      </c>
      <c r="L32" s="19"/>
      <c r="M32" s="19"/>
      <c r="N32" s="19"/>
    </row>
    <row r="33" spans="1:14" ht="15" customHeight="1">
      <c r="A33" s="18" t="s">
        <v>196</v>
      </c>
      <c r="B33" s="19"/>
      <c r="C33" s="19"/>
      <c r="D33" s="19"/>
      <c r="E33" s="19"/>
      <c r="F33" s="19"/>
      <c r="G33" s="19"/>
      <c r="H33" s="19"/>
      <c r="I33" s="19">
        <v>1070</v>
      </c>
      <c r="J33" s="19"/>
      <c r="K33" s="19">
        <v>520</v>
      </c>
      <c r="L33" s="19"/>
      <c r="M33" s="19"/>
      <c r="N33" s="19"/>
    </row>
    <row r="34" spans="1:14" ht="15" customHeight="1">
      <c r="A34" s="22" t="s">
        <v>150</v>
      </c>
      <c r="B34" s="23">
        <f aca="true" t="shared" si="9" ref="B34:K34">SUM(B35:B38)</f>
        <v>0</v>
      </c>
      <c r="C34" s="23">
        <f t="shared" si="9"/>
        <v>0</v>
      </c>
      <c r="D34" s="23">
        <f t="shared" si="9"/>
        <v>5810</v>
      </c>
      <c r="E34" s="23">
        <f t="shared" si="9"/>
        <v>3000</v>
      </c>
      <c r="F34" s="23">
        <f t="shared" si="9"/>
        <v>3100</v>
      </c>
      <c r="G34" s="23">
        <f t="shared" si="9"/>
        <v>309</v>
      </c>
      <c r="H34" s="23">
        <f t="shared" si="9"/>
        <v>18249.8</v>
      </c>
      <c r="I34" s="23">
        <f t="shared" si="9"/>
        <v>37904</v>
      </c>
      <c r="J34" s="23">
        <f t="shared" si="9"/>
        <v>4305</v>
      </c>
      <c r="K34" s="23">
        <f t="shared" si="9"/>
        <v>15890</v>
      </c>
      <c r="L34" s="23"/>
      <c r="M34" s="23"/>
      <c r="N34" s="23">
        <f>SUM(B34:K34)</f>
        <v>88567.8</v>
      </c>
    </row>
    <row r="35" spans="1:14" ht="15" customHeight="1">
      <c r="A35" s="18" t="s">
        <v>151</v>
      </c>
      <c r="B35" s="19"/>
      <c r="C35" s="19"/>
      <c r="D35" s="19">
        <v>5810</v>
      </c>
      <c r="E35" s="19">
        <v>3000</v>
      </c>
      <c r="F35" s="19">
        <v>3100</v>
      </c>
      <c r="G35" s="19">
        <v>309</v>
      </c>
      <c r="H35" s="19">
        <v>7482</v>
      </c>
      <c r="I35" s="19">
        <v>2740</v>
      </c>
      <c r="J35" s="19">
        <v>2924</v>
      </c>
      <c r="K35" s="19">
        <v>14190</v>
      </c>
      <c r="L35" s="19"/>
      <c r="M35" s="19"/>
      <c r="N35" s="19"/>
    </row>
    <row r="36" spans="1:14" ht="15" customHeight="1">
      <c r="A36" s="18" t="s">
        <v>166</v>
      </c>
      <c r="B36" s="19"/>
      <c r="C36" s="19"/>
      <c r="D36" s="19"/>
      <c r="E36" s="19"/>
      <c r="F36" s="19"/>
      <c r="G36" s="19"/>
      <c r="H36" s="19">
        <v>10287.8</v>
      </c>
      <c r="I36" s="19">
        <v>1700</v>
      </c>
      <c r="J36" s="19">
        <v>1360</v>
      </c>
      <c r="K36" s="19">
        <v>1700</v>
      </c>
      <c r="L36" s="19"/>
      <c r="M36" s="19"/>
      <c r="N36" s="19"/>
    </row>
    <row r="37" spans="1:14" ht="15" customHeight="1">
      <c r="A37" s="18" t="s">
        <v>167</v>
      </c>
      <c r="B37" s="19"/>
      <c r="C37" s="19"/>
      <c r="D37" s="19"/>
      <c r="E37" s="19"/>
      <c r="F37" s="19"/>
      <c r="G37" s="19"/>
      <c r="H37" s="19">
        <v>480</v>
      </c>
      <c r="I37" s="19">
        <v>0</v>
      </c>
      <c r="J37" s="19">
        <v>21</v>
      </c>
      <c r="K37" s="19"/>
      <c r="L37" s="19"/>
      <c r="M37" s="19"/>
      <c r="N37" s="19"/>
    </row>
    <row r="38" spans="1:14" ht="15" customHeight="1">
      <c r="A38" s="18" t="s">
        <v>198</v>
      </c>
      <c r="B38" s="19"/>
      <c r="C38" s="19"/>
      <c r="D38" s="19"/>
      <c r="E38" s="19"/>
      <c r="F38" s="19"/>
      <c r="G38" s="19"/>
      <c r="H38" s="19"/>
      <c r="I38" s="19">
        <v>33464</v>
      </c>
      <c r="J38" s="19"/>
      <c r="K38" s="19"/>
      <c r="L38" s="19"/>
      <c r="M38" s="19"/>
      <c r="N38" s="19"/>
    </row>
    <row r="39" spans="1:14" ht="15" customHeight="1">
      <c r="A39" s="15" t="s">
        <v>184</v>
      </c>
      <c r="B39" s="20">
        <f aca="true" t="shared" si="10" ref="B39:N39">B11+B34+B25</f>
        <v>25301.35</v>
      </c>
      <c r="C39" s="20">
        <f t="shared" si="10"/>
        <v>2000</v>
      </c>
      <c r="D39" s="20">
        <f t="shared" si="10"/>
        <v>22713.42</v>
      </c>
      <c r="E39" s="20">
        <f t="shared" si="10"/>
        <v>11969</v>
      </c>
      <c r="F39" s="20">
        <f t="shared" si="10"/>
        <v>18379.36</v>
      </c>
      <c r="G39" s="20">
        <f t="shared" si="10"/>
        <v>10080</v>
      </c>
      <c r="H39" s="20">
        <f t="shared" si="10"/>
        <v>31020.8</v>
      </c>
      <c r="I39" s="20">
        <f t="shared" si="10"/>
        <v>72937.2</v>
      </c>
      <c r="J39" s="20">
        <f t="shared" si="10"/>
        <v>41674.49</v>
      </c>
      <c r="K39" s="20">
        <f t="shared" si="10"/>
        <v>33268.6</v>
      </c>
      <c r="L39" s="20">
        <f t="shared" si="10"/>
        <v>0</v>
      </c>
      <c r="M39" s="20">
        <f t="shared" si="10"/>
        <v>0</v>
      </c>
      <c r="N39" s="20">
        <f t="shared" si="10"/>
        <v>269344.22</v>
      </c>
    </row>
    <row r="40" spans="12:14" ht="15" customHeight="1">
      <c r="L40" s="21"/>
      <c r="M40" s="21"/>
      <c r="N40" s="26">
        <f>N39-'业务活动表10月'!H20</f>
        <v>0</v>
      </c>
    </row>
    <row r="41" ht="15" customHeight="1">
      <c r="N41" s="21"/>
    </row>
  </sheetData>
  <sheetProtection/>
  <mergeCells count="2">
    <mergeCell ref="A1:N1"/>
    <mergeCell ref="A9:N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28">
      <selection activeCell="A53" sqref="A53"/>
    </sheetView>
  </sheetViews>
  <sheetFormatPr defaultColWidth="9.00390625" defaultRowHeight="14.25"/>
  <cols>
    <col min="1" max="1" width="27.125" style="0" customWidth="1"/>
    <col min="2" max="2" width="6.375" style="0" customWidth="1"/>
    <col min="3" max="3" width="17.375" style="2" customWidth="1"/>
    <col min="4" max="4" width="16.50390625" style="2" customWidth="1"/>
    <col min="5" max="5" width="21.625" style="0" customWidth="1"/>
    <col min="6" max="6" width="6.875" style="0" customWidth="1"/>
    <col min="7" max="7" width="17.625" style="0" customWidth="1"/>
    <col min="8" max="8" width="16.375" style="0" customWidth="1"/>
    <col min="9" max="9" width="11.625" style="0" bestFit="1" customWidth="1"/>
    <col min="15" max="15" width="11.625" style="0" bestFit="1" customWidth="1"/>
  </cols>
  <sheetData>
    <row r="1" spans="1:8" ht="20.25">
      <c r="A1" s="73" t="s">
        <v>0</v>
      </c>
      <c r="B1" s="73"/>
      <c r="C1" s="73"/>
      <c r="D1" s="73"/>
      <c r="E1" s="73"/>
      <c r="F1" s="73"/>
      <c r="G1" s="73"/>
      <c r="H1" s="73"/>
    </row>
    <row r="2" spans="1:8" ht="14.25">
      <c r="A2" s="1"/>
      <c r="H2" s="3" t="s">
        <v>1</v>
      </c>
    </row>
    <row r="3" spans="1:8" ht="14.25">
      <c r="A3" s="74" t="s">
        <v>230</v>
      </c>
      <c r="B3" s="74"/>
      <c r="C3" s="74"/>
      <c r="D3" s="74"/>
      <c r="E3" s="74"/>
      <c r="F3" s="74"/>
      <c r="G3" s="74"/>
      <c r="H3" s="74"/>
    </row>
    <row r="4" spans="1:8" ht="15" customHeight="1">
      <c r="A4" s="4" t="s">
        <v>2</v>
      </c>
      <c r="B4" s="4" t="s">
        <v>3</v>
      </c>
      <c r="C4" s="5" t="s">
        <v>4</v>
      </c>
      <c r="D4" s="5" t="s">
        <v>5</v>
      </c>
      <c r="E4" s="4" t="s">
        <v>6</v>
      </c>
      <c r="F4" s="4" t="s">
        <v>3</v>
      </c>
      <c r="G4" s="4" t="s">
        <v>4</v>
      </c>
      <c r="H4" s="4" t="s">
        <v>5</v>
      </c>
    </row>
    <row r="5" spans="1:8" ht="15" customHeight="1">
      <c r="A5" s="6" t="s">
        <v>7</v>
      </c>
      <c r="B5" s="4"/>
      <c r="C5" s="7"/>
      <c r="D5" s="7"/>
      <c r="E5" s="6" t="s">
        <v>8</v>
      </c>
      <c r="F5" s="4"/>
      <c r="G5" s="8"/>
      <c r="H5" s="8"/>
    </row>
    <row r="6" spans="1:8" ht="15" customHeight="1">
      <c r="A6" s="6" t="s">
        <v>9</v>
      </c>
      <c r="B6" s="4">
        <v>1</v>
      </c>
      <c r="C6" s="7"/>
      <c r="D6" s="7">
        <v>174039.84999999998</v>
      </c>
      <c r="E6" s="6" t="s">
        <v>10</v>
      </c>
      <c r="F6" s="4">
        <v>61</v>
      </c>
      <c r="G6" s="8"/>
      <c r="H6" s="8"/>
    </row>
    <row r="7" spans="1:8" ht="15" customHeight="1">
      <c r="A7" s="6" t="s">
        <v>11</v>
      </c>
      <c r="B7" s="4">
        <v>2</v>
      </c>
      <c r="C7" s="7"/>
      <c r="D7" s="7"/>
      <c r="E7" s="6" t="s">
        <v>12</v>
      </c>
      <c r="F7" s="4">
        <v>62</v>
      </c>
      <c r="G7" s="27"/>
      <c r="H7" s="27"/>
    </row>
    <row r="8" spans="1:8" ht="15" customHeight="1">
      <c r="A8" s="6" t="s">
        <v>13</v>
      </c>
      <c r="B8" s="4">
        <v>3</v>
      </c>
      <c r="C8" s="7"/>
      <c r="D8" s="7">
        <v>3017</v>
      </c>
      <c r="E8" s="6" t="s">
        <v>14</v>
      </c>
      <c r="F8" s="4">
        <v>63</v>
      </c>
      <c r="G8" s="27"/>
      <c r="H8" s="27">
        <v>17718.97</v>
      </c>
    </row>
    <row r="9" spans="1:9" ht="15" customHeight="1">
      <c r="A9" s="6" t="s">
        <v>72</v>
      </c>
      <c r="B9" s="4">
        <v>4</v>
      </c>
      <c r="C9" s="7"/>
      <c r="D9" s="7"/>
      <c r="E9" s="6" t="s">
        <v>15</v>
      </c>
      <c r="F9" s="4">
        <v>65</v>
      </c>
      <c r="G9" s="27"/>
      <c r="H9" s="27"/>
      <c r="I9" s="9"/>
    </row>
    <row r="10" spans="1:8" ht="15" customHeight="1">
      <c r="A10" s="6" t="s">
        <v>16</v>
      </c>
      <c r="B10" s="4">
        <v>8</v>
      </c>
      <c r="C10" s="7"/>
      <c r="D10" s="7"/>
      <c r="E10" s="6" t="s">
        <v>73</v>
      </c>
      <c r="F10" s="4">
        <v>66</v>
      </c>
      <c r="G10" s="27"/>
      <c r="H10" s="27">
        <v>130000</v>
      </c>
    </row>
    <row r="11" spans="1:8" ht="15" customHeight="1">
      <c r="A11" s="6" t="s">
        <v>17</v>
      </c>
      <c r="B11" s="4">
        <v>9</v>
      </c>
      <c r="C11" s="7"/>
      <c r="D11" s="7">
        <v>1700</v>
      </c>
      <c r="E11" s="6" t="s">
        <v>74</v>
      </c>
      <c r="F11" s="4">
        <v>71</v>
      </c>
      <c r="G11" s="27"/>
      <c r="H11" s="27"/>
    </row>
    <row r="12" spans="1:8" ht="15" customHeight="1">
      <c r="A12" s="6" t="s">
        <v>18</v>
      </c>
      <c r="B12" s="4">
        <v>15</v>
      </c>
      <c r="C12" s="7"/>
      <c r="D12" s="7"/>
      <c r="E12" s="6" t="s">
        <v>75</v>
      </c>
      <c r="F12" s="4">
        <v>72</v>
      </c>
      <c r="G12" s="27"/>
      <c r="H12" s="27"/>
    </row>
    <row r="13" spans="1:8" ht="15" customHeight="1">
      <c r="A13" s="6" t="s">
        <v>19</v>
      </c>
      <c r="B13" s="4">
        <v>18</v>
      </c>
      <c r="C13" s="7"/>
      <c r="D13" s="7"/>
      <c r="E13" s="6" t="s">
        <v>76</v>
      </c>
      <c r="F13" s="4">
        <v>74</v>
      </c>
      <c r="G13" s="27"/>
      <c r="H13" s="27"/>
    </row>
    <row r="14" spans="1:15" ht="15" customHeight="1">
      <c r="A14" s="6" t="s">
        <v>20</v>
      </c>
      <c r="B14" s="4">
        <v>20</v>
      </c>
      <c r="C14" s="7">
        <f>SUM(C6:C13)</f>
        <v>0</v>
      </c>
      <c r="D14" s="7">
        <f>SUM(D6:D13)</f>
        <v>178756.84999999998</v>
      </c>
      <c r="E14" s="6" t="s">
        <v>21</v>
      </c>
      <c r="F14" s="4">
        <v>78</v>
      </c>
      <c r="G14" s="27"/>
      <c r="H14" s="27"/>
      <c r="N14" s="2">
        <f>L14/48</f>
        <v>0</v>
      </c>
      <c r="O14" s="9">
        <f>N14*8</f>
        <v>0</v>
      </c>
    </row>
    <row r="15" spans="1:15" ht="15" customHeight="1">
      <c r="A15" s="6"/>
      <c r="B15" s="4"/>
      <c r="C15" s="7"/>
      <c r="D15" s="7"/>
      <c r="E15" s="6" t="s">
        <v>22</v>
      </c>
      <c r="F15" s="4">
        <v>80</v>
      </c>
      <c r="G15" s="27">
        <f>SUM(G6:G14)</f>
        <v>0</v>
      </c>
      <c r="H15" s="27">
        <f>SUM(H6:H14)</f>
        <v>147718.97</v>
      </c>
      <c r="N15" s="2">
        <f>L15/36</f>
        <v>0</v>
      </c>
      <c r="O15" s="9">
        <f>N15*8</f>
        <v>0</v>
      </c>
    </row>
    <row r="16" spans="1:15" ht="15" customHeight="1">
      <c r="A16" s="6" t="s">
        <v>23</v>
      </c>
      <c r="B16" s="4"/>
      <c r="C16" s="7"/>
      <c r="D16" s="7"/>
      <c r="E16" s="6"/>
      <c r="F16" s="4"/>
      <c r="G16" s="7"/>
      <c r="H16" s="7"/>
      <c r="O16" s="9">
        <f>SUM(O14:O15)</f>
        <v>0</v>
      </c>
    </row>
    <row r="17" spans="1:8" ht="15" customHeight="1">
      <c r="A17" s="6" t="s">
        <v>24</v>
      </c>
      <c r="B17" s="4">
        <v>21</v>
      </c>
      <c r="C17" s="7"/>
      <c r="D17" s="7"/>
      <c r="E17" s="6" t="s">
        <v>25</v>
      </c>
      <c r="F17" s="4"/>
      <c r="G17" s="7"/>
      <c r="H17" s="7"/>
    </row>
    <row r="18" spans="1:8" ht="15" customHeight="1">
      <c r="A18" s="6" t="s">
        <v>26</v>
      </c>
      <c r="B18" s="4">
        <v>24</v>
      </c>
      <c r="C18" s="7"/>
      <c r="D18" s="7"/>
      <c r="E18" s="6" t="s">
        <v>27</v>
      </c>
      <c r="F18" s="4">
        <v>81</v>
      </c>
      <c r="G18" s="7"/>
      <c r="H18" s="7"/>
    </row>
    <row r="19" spans="1:8" ht="15" customHeight="1">
      <c r="A19" s="6" t="s">
        <v>28</v>
      </c>
      <c r="B19" s="4">
        <v>30</v>
      </c>
      <c r="C19" s="7">
        <f>SUM(C17:C18)</f>
        <v>0</v>
      </c>
      <c r="D19" s="7">
        <f>SUM(D17:D18)</f>
        <v>0</v>
      </c>
      <c r="E19" s="6" t="s">
        <v>29</v>
      </c>
      <c r="F19" s="4">
        <v>84</v>
      </c>
      <c r="G19" s="7"/>
      <c r="H19" s="7"/>
    </row>
    <row r="20" spans="1:8" ht="15" customHeight="1">
      <c r="A20" s="6"/>
      <c r="B20" s="4"/>
      <c r="C20" s="7"/>
      <c r="D20" s="7"/>
      <c r="E20" s="6" t="s">
        <v>30</v>
      </c>
      <c r="F20" s="4">
        <v>88</v>
      </c>
      <c r="G20" s="7"/>
      <c r="H20" s="7"/>
    </row>
    <row r="21" spans="1:8" ht="15" customHeight="1">
      <c r="A21" s="6" t="s">
        <v>31</v>
      </c>
      <c r="B21" s="4"/>
      <c r="C21" s="7"/>
      <c r="D21" s="7"/>
      <c r="E21" s="6" t="s">
        <v>32</v>
      </c>
      <c r="F21" s="4">
        <v>90</v>
      </c>
      <c r="G21" s="7">
        <f>SUM(G18:G20)</f>
        <v>0</v>
      </c>
      <c r="H21" s="7">
        <f>SUM(H18:H20)</f>
        <v>0</v>
      </c>
    </row>
    <row r="22" spans="1:8" ht="15" customHeight="1">
      <c r="A22" s="6" t="s">
        <v>33</v>
      </c>
      <c r="B22" s="4">
        <v>31</v>
      </c>
      <c r="C22" s="7"/>
      <c r="D22" s="7"/>
      <c r="E22" s="6"/>
      <c r="F22" s="4"/>
      <c r="G22" s="28"/>
      <c r="H22" s="28"/>
    </row>
    <row r="23" spans="1:9" ht="15" customHeight="1">
      <c r="A23" s="6" t="s">
        <v>34</v>
      </c>
      <c r="B23" s="4">
        <v>32</v>
      </c>
      <c r="C23" s="7"/>
      <c r="D23" s="7"/>
      <c r="E23" s="6" t="s">
        <v>35</v>
      </c>
      <c r="F23" s="4"/>
      <c r="G23" s="28"/>
      <c r="H23" s="28"/>
      <c r="I23" s="9"/>
    </row>
    <row r="24" spans="1:8" ht="15" customHeight="1">
      <c r="A24" s="6" t="s">
        <v>36</v>
      </c>
      <c r="B24" s="4">
        <v>33</v>
      </c>
      <c r="C24" s="7">
        <f>C22-C23</f>
        <v>0</v>
      </c>
      <c r="D24" s="7">
        <f>D22-D23</f>
        <v>0</v>
      </c>
      <c r="E24" s="6" t="s">
        <v>37</v>
      </c>
      <c r="F24" s="4">
        <v>91</v>
      </c>
      <c r="G24" s="28"/>
      <c r="H24" s="28"/>
    </row>
    <row r="25" spans="1:8" ht="15" customHeight="1">
      <c r="A25" s="6" t="s">
        <v>38</v>
      </c>
      <c r="B25" s="4">
        <v>34</v>
      </c>
      <c r="C25" s="7"/>
      <c r="D25" s="7"/>
      <c r="E25" s="6"/>
      <c r="F25" s="4"/>
      <c r="G25" s="28"/>
      <c r="H25" s="28"/>
    </row>
    <row r="26" spans="1:8" ht="15" customHeight="1">
      <c r="A26" s="6" t="s">
        <v>39</v>
      </c>
      <c r="B26" s="4">
        <v>35</v>
      </c>
      <c r="C26" s="7"/>
      <c r="D26" s="7"/>
      <c r="E26" s="6" t="s">
        <v>40</v>
      </c>
      <c r="F26" s="4">
        <v>100</v>
      </c>
      <c r="G26" s="27">
        <f>G24+G21+G15</f>
        <v>0</v>
      </c>
      <c r="H26" s="27">
        <f>H24+H21+H15</f>
        <v>147718.97</v>
      </c>
    </row>
    <row r="27" spans="1:8" ht="15" customHeight="1">
      <c r="A27" s="6" t="s">
        <v>41</v>
      </c>
      <c r="B27" s="4">
        <v>38</v>
      </c>
      <c r="C27" s="7"/>
      <c r="D27" s="7"/>
      <c r="E27" s="6"/>
      <c r="F27" s="4"/>
      <c r="G27" s="28"/>
      <c r="H27" s="28"/>
    </row>
    <row r="28" spans="1:8" ht="15" customHeight="1">
      <c r="A28" s="6" t="s">
        <v>42</v>
      </c>
      <c r="B28" s="4">
        <v>40</v>
      </c>
      <c r="C28" s="7">
        <f>C24+C25+C26+C27</f>
        <v>0</v>
      </c>
      <c r="D28" s="7">
        <f>D24+D25+D26+D27</f>
        <v>0</v>
      </c>
      <c r="E28" s="6"/>
      <c r="F28" s="4"/>
      <c r="G28" s="29"/>
      <c r="H28" s="29"/>
    </row>
    <row r="29" spans="1:8" ht="15" customHeight="1">
      <c r="A29" s="6"/>
      <c r="B29" s="4"/>
      <c r="C29" s="7"/>
      <c r="D29" s="7"/>
      <c r="E29" s="6"/>
      <c r="F29" s="4"/>
      <c r="G29" s="29"/>
      <c r="H29" s="29"/>
    </row>
    <row r="30" spans="1:8" ht="15" customHeight="1">
      <c r="A30" s="6" t="s">
        <v>43</v>
      </c>
      <c r="B30" s="4"/>
      <c r="C30" s="7"/>
      <c r="D30" s="7"/>
      <c r="E30" s="6"/>
      <c r="F30" s="4"/>
      <c r="G30" s="29"/>
      <c r="H30" s="29"/>
    </row>
    <row r="31" spans="1:8" ht="15" customHeight="1">
      <c r="A31" s="6" t="s">
        <v>44</v>
      </c>
      <c r="B31" s="4">
        <v>41</v>
      </c>
      <c r="C31" s="7"/>
      <c r="D31" s="7"/>
      <c r="E31" s="6" t="s">
        <v>45</v>
      </c>
      <c r="F31" s="4"/>
      <c r="G31" s="29"/>
      <c r="H31" s="29"/>
    </row>
    <row r="32" spans="1:8" ht="15" customHeight="1">
      <c r="A32" s="6"/>
      <c r="B32" s="4"/>
      <c r="C32" s="7"/>
      <c r="D32" s="7"/>
      <c r="E32" s="6" t="s">
        <v>46</v>
      </c>
      <c r="F32" s="4">
        <v>101</v>
      </c>
      <c r="G32" s="7"/>
      <c r="H32" s="7">
        <f>30000+'业务活动表11月'!F33</f>
        <v>15994.729999999981</v>
      </c>
    </row>
    <row r="33" spans="1:8" ht="15" customHeight="1">
      <c r="A33" s="11" t="s">
        <v>47</v>
      </c>
      <c r="B33" s="4"/>
      <c r="C33" s="7"/>
      <c r="D33" s="7"/>
      <c r="E33" s="6" t="s">
        <v>48</v>
      </c>
      <c r="F33" s="4">
        <v>105</v>
      </c>
      <c r="G33" s="10"/>
      <c r="H33" s="10">
        <f>G33+'业务活动表11月'!G33</f>
        <v>15043.149999999994</v>
      </c>
    </row>
    <row r="34" spans="1:8" ht="15" customHeight="1">
      <c r="A34" s="11" t="s">
        <v>49</v>
      </c>
      <c r="B34" s="4">
        <v>51</v>
      </c>
      <c r="C34" s="7"/>
      <c r="D34" s="7"/>
      <c r="E34" s="6" t="s">
        <v>50</v>
      </c>
      <c r="F34" s="4">
        <v>110</v>
      </c>
      <c r="G34" s="10">
        <f>SUM(G32:G33)</f>
        <v>0</v>
      </c>
      <c r="H34" s="10">
        <f>SUM(H32:H33)</f>
        <v>31037.879999999976</v>
      </c>
    </row>
    <row r="35" spans="1:8" ht="15" customHeight="1">
      <c r="A35" s="6"/>
      <c r="B35" s="4"/>
      <c r="C35" s="7"/>
      <c r="D35" s="7"/>
      <c r="E35" s="6"/>
      <c r="F35" s="4"/>
      <c r="G35" s="8"/>
      <c r="H35" s="8"/>
    </row>
    <row r="36" spans="1:8" ht="15" customHeight="1">
      <c r="A36" s="4" t="s">
        <v>51</v>
      </c>
      <c r="B36" s="4">
        <v>60</v>
      </c>
      <c r="C36" s="7">
        <f>C34+C31+C28+C19+C14</f>
        <v>0</v>
      </c>
      <c r="D36" s="7">
        <f>D34+D31+D28+D19+D14</f>
        <v>178756.84999999998</v>
      </c>
      <c r="E36" s="4" t="s">
        <v>52</v>
      </c>
      <c r="F36" s="4">
        <v>120</v>
      </c>
      <c r="G36" s="10">
        <f>G34+G26</f>
        <v>0</v>
      </c>
      <c r="H36" s="10">
        <f>H34+H26</f>
        <v>178756.84999999998</v>
      </c>
    </row>
    <row r="38" spans="3:4" ht="14.25">
      <c r="C38" s="2">
        <f>C36-G36</f>
        <v>0</v>
      </c>
      <c r="D38" s="2">
        <f>D36-H36</f>
        <v>0</v>
      </c>
    </row>
  </sheetData>
  <sheetProtection/>
  <mergeCells count="2">
    <mergeCell ref="A1:H1"/>
    <mergeCell ref="A3:H3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scale="98" r:id="rId1"/>
  <rowBreaks count="1" manualBreakCount="1">
    <brk id="36" max="7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G10" sqref="G10"/>
    </sheetView>
  </sheetViews>
  <sheetFormatPr defaultColWidth="9.00390625" defaultRowHeight="14.25"/>
  <cols>
    <col min="1" max="1" width="20.00390625" style="0" customWidth="1"/>
    <col min="2" max="2" width="5.125" style="0" customWidth="1"/>
    <col min="3" max="3" width="13.00390625" style="0" customWidth="1"/>
    <col min="4" max="4" width="12.625" style="0" customWidth="1"/>
    <col min="5" max="5" width="12.875" style="0" customWidth="1"/>
    <col min="6" max="6" width="12.25390625" style="0" customWidth="1"/>
    <col min="7" max="7" width="14.50390625" style="0" customWidth="1"/>
    <col min="8" max="8" width="13.50390625" style="0" customWidth="1"/>
    <col min="10" max="10" width="13.875" style="0" bestFit="1" customWidth="1"/>
    <col min="11" max="11" width="12.75390625" style="0" bestFit="1" customWidth="1"/>
  </cols>
  <sheetData>
    <row r="1" spans="1:8" ht="22.5" customHeight="1">
      <c r="A1" s="73" t="s">
        <v>53</v>
      </c>
      <c r="B1" s="73"/>
      <c r="C1" s="73"/>
      <c r="D1" s="73"/>
      <c r="E1" s="73"/>
      <c r="F1" s="73"/>
      <c r="G1" s="73"/>
      <c r="H1" s="73"/>
    </row>
    <row r="2" ht="14.25">
      <c r="H2" s="12" t="s">
        <v>54</v>
      </c>
    </row>
    <row r="3" spans="1:8" ht="14.25">
      <c r="A3" s="75" t="s">
        <v>231</v>
      </c>
      <c r="B3" s="75"/>
      <c r="C3" s="75"/>
      <c r="D3" s="75"/>
      <c r="E3" s="75"/>
      <c r="F3" s="75"/>
      <c r="G3" s="75"/>
      <c r="H3" s="75"/>
    </row>
    <row r="4" spans="1:8" ht="16.5" customHeight="1">
      <c r="A4" s="76" t="s">
        <v>55</v>
      </c>
      <c r="B4" s="76" t="s">
        <v>3</v>
      </c>
      <c r="C4" s="76" t="s">
        <v>56</v>
      </c>
      <c r="D4" s="76"/>
      <c r="E4" s="76"/>
      <c r="F4" s="76" t="s">
        <v>57</v>
      </c>
      <c r="G4" s="76"/>
      <c r="H4" s="76"/>
    </row>
    <row r="5" spans="1:8" ht="17.25" customHeight="1">
      <c r="A5" s="76"/>
      <c r="B5" s="76"/>
      <c r="C5" s="13" t="s">
        <v>58</v>
      </c>
      <c r="D5" s="13" t="s">
        <v>59</v>
      </c>
      <c r="E5" s="13" t="s">
        <v>60</v>
      </c>
      <c r="F5" s="13" t="s">
        <v>58</v>
      </c>
      <c r="G5" s="13" t="s">
        <v>59</v>
      </c>
      <c r="H5" s="13" t="s">
        <v>60</v>
      </c>
    </row>
    <row r="6" spans="1:8" ht="24.75" customHeight="1">
      <c r="A6" s="30" t="s">
        <v>61</v>
      </c>
      <c r="B6" s="30"/>
      <c r="C6" s="25"/>
      <c r="D6" s="25"/>
      <c r="E6" s="25"/>
      <c r="F6" s="25"/>
      <c r="G6" s="25"/>
      <c r="H6" s="25"/>
    </row>
    <row r="7" spans="1:8" ht="24.75" customHeight="1">
      <c r="A7" s="30" t="s">
        <v>77</v>
      </c>
      <c r="B7" s="13">
        <v>1</v>
      </c>
      <c r="C7" s="25"/>
      <c r="D7" s="25">
        <f>SUM(D8:D14)</f>
        <v>0</v>
      </c>
      <c r="E7" s="25">
        <f aca="true" t="shared" si="0" ref="E7:E17">SUM(C7:D7)</f>
        <v>0</v>
      </c>
      <c r="F7" s="25">
        <f>SUM(F8:F16)</f>
        <v>281404.92</v>
      </c>
      <c r="G7" s="25">
        <f>SUM(G8:G16)</f>
        <v>208640</v>
      </c>
      <c r="H7" s="25">
        <f>SUM(H8:H16)</f>
        <v>490044.92</v>
      </c>
    </row>
    <row r="8" spans="1:8" ht="24.75" customHeight="1">
      <c r="A8" s="30" t="s">
        <v>95</v>
      </c>
      <c r="B8" s="13">
        <v>2</v>
      </c>
      <c r="C8" s="25"/>
      <c r="D8" s="25"/>
      <c r="E8" s="25">
        <f t="shared" si="0"/>
        <v>0</v>
      </c>
      <c r="F8" s="25"/>
      <c r="G8" s="25">
        <v>88640</v>
      </c>
      <c r="H8" s="25">
        <f aca="true" t="shared" si="1" ref="H8:H17">SUM(F8:G8)</f>
        <v>88640</v>
      </c>
    </row>
    <row r="9" spans="1:8" ht="24.75" customHeight="1">
      <c r="A9" s="30" t="s">
        <v>114</v>
      </c>
      <c r="B9" s="13">
        <v>3</v>
      </c>
      <c r="C9" s="25"/>
      <c r="D9" s="25"/>
      <c r="E9" s="25">
        <f t="shared" si="0"/>
        <v>0</v>
      </c>
      <c r="F9" s="25">
        <v>30000</v>
      </c>
      <c r="G9" s="25"/>
      <c r="H9" s="25">
        <f t="shared" si="1"/>
        <v>30000</v>
      </c>
    </row>
    <row r="10" spans="1:8" ht="24.75" customHeight="1">
      <c r="A10" s="30" t="s">
        <v>141</v>
      </c>
      <c r="B10" s="13">
        <v>4</v>
      </c>
      <c r="C10" s="25"/>
      <c r="D10" s="25"/>
      <c r="E10" s="25">
        <f t="shared" si="0"/>
        <v>0</v>
      </c>
      <c r="F10" s="25">
        <v>23604.92</v>
      </c>
      <c r="G10" s="25"/>
      <c r="H10" s="25">
        <f t="shared" si="1"/>
        <v>23604.92</v>
      </c>
    </row>
    <row r="11" spans="1:8" ht="24.75" customHeight="1">
      <c r="A11" s="30" t="s">
        <v>189</v>
      </c>
      <c r="B11" s="13">
        <v>5</v>
      </c>
      <c r="C11" s="25"/>
      <c r="D11" s="25"/>
      <c r="E11" s="25">
        <f t="shared" si="0"/>
        <v>0</v>
      </c>
      <c r="F11" s="25">
        <v>200000</v>
      </c>
      <c r="G11" s="25"/>
      <c r="H11" s="25">
        <f t="shared" si="1"/>
        <v>200000</v>
      </c>
    </row>
    <row r="12" spans="1:8" ht="24.75" customHeight="1">
      <c r="A12" s="30" t="s">
        <v>190</v>
      </c>
      <c r="B12" s="13">
        <v>6</v>
      </c>
      <c r="C12" s="25"/>
      <c r="D12" s="25"/>
      <c r="E12" s="25">
        <f t="shared" si="0"/>
        <v>0</v>
      </c>
      <c r="F12" s="25">
        <v>10000</v>
      </c>
      <c r="G12" s="25"/>
      <c r="H12" s="25">
        <f t="shared" si="1"/>
        <v>10000</v>
      </c>
    </row>
    <row r="13" spans="1:8" ht="24.75" customHeight="1">
      <c r="A13" s="30" t="s">
        <v>174</v>
      </c>
      <c r="B13" s="13"/>
      <c r="C13" s="25"/>
      <c r="D13" s="25"/>
      <c r="E13" s="25">
        <f t="shared" si="0"/>
        <v>0</v>
      </c>
      <c r="F13" s="25"/>
      <c r="G13" s="25">
        <v>120000</v>
      </c>
      <c r="H13" s="25">
        <f t="shared" si="1"/>
        <v>120000</v>
      </c>
    </row>
    <row r="14" spans="1:8" ht="39.75" customHeight="1">
      <c r="A14" s="30" t="s">
        <v>191</v>
      </c>
      <c r="B14" s="13"/>
      <c r="C14" s="25"/>
      <c r="D14" s="25"/>
      <c r="E14" s="25">
        <f t="shared" si="0"/>
        <v>0</v>
      </c>
      <c r="F14" s="25">
        <v>5000</v>
      </c>
      <c r="G14" s="25"/>
      <c r="H14" s="25">
        <f t="shared" si="1"/>
        <v>5000</v>
      </c>
    </row>
    <row r="15" spans="1:8" ht="39.75" customHeight="1">
      <c r="A15" s="30" t="s">
        <v>192</v>
      </c>
      <c r="B15" s="13"/>
      <c r="C15" s="25"/>
      <c r="D15" s="25"/>
      <c r="E15" s="25">
        <f t="shared" si="0"/>
        <v>0</v>
      </c>
      <c r="F15" s="25">
        <v>4800</v>
      </c>
      <c r="G15" s="25"/>
      <c r="H15" s="25">
        <f t="shared" si="1"/>
        <v>4800</v>
      </c>
    </row>
    <row r="16" spans="1:8" ht="24.75" customHeight="1">
      <c r="A16" s="30" t="s">
        <v>229</v>
      </c>
      <c r="B16" s="13"/>
      <c r="C16" s="25">
        <v>8000</v>
      </c>
      <c r="D16" s="25"/>
      <c r="E16" s="25">
        <f t="shared" si="0"/>
        <v>8000</v>
      </c>
      <c r="F16" s="25">
        <v>8000</v>
      </c>
      <c r="G16" s="25"/>
      <c r="H16" s="25">
        <f t="shared" si="1"/>
        <v>8000</v>
      </c>
    </row>
    <row r="17" spans="1:8" ht="24.75" customHeight="1">
      <c r="A17" s="30" t="s">
        <v>62</v>
      </c>
      <c r="B17" s="13">
        <v>9</v>
      </c>
      <c r="C17" s="25"/>
      <c r="D17" s="25"/>
      <c r="E17" s="25">
        <f t="shared" si="0"/>
        <v>0</v>
      </c>
      <c r="F17" s="25">
        <v>0.44</v>
      </c>
      <c r="G17" s="25"/>
      <c r="H17" s="25">
        <f t="shared" si="1"/>
        <v>0.44</v>
      </c>
    </row>
    <row r="18" spans="1:8" ht="24.75" customHeight="1">
      <c r="A18" s="13" t="s">
        <v>63</v>
      </c>
      <c r="B18" s="13">
        <v>11</v>
      </c>
      <c r="C18" s="25">
        <f aca="true" t="shared" si="2" ref="C18:H18">C7+C17</f>
        <v>0</v>
      </c>
      <c r="D18" s="25">
        <f t="shared" si="2"/>
        <v>0</v>
      </c>
      <c r="E18" s="25">
        <f t="shared" si="2"/>
        <v>0</v>
      </c>
      <c r="F18" s="25">
        <f t="shared" si="2"/>
        <v>281405.36</v>
      </c>
      <c r="G18" s="25">
        <f t="shared" si="2"/>
        <v>208640</v>
      </c>
      <c r="H18" s="25">
        <f t="shared" si="2"/>
        <v>490045.36</v>
      </c>
    </row>
    <row r="19" spans="1:8" ht="24.75" customHeight="1">
      <c r="A19" s="30" t="s">
        <v>64</v>
      </c>
      <c r="B19" s="13"/>
      <c r="C19" s="25"/>
      <c r="D19" s="25"/>
      <c r="E19" s="25">
        <f aca="true" t="shared" si="3" ref="E19:E30">SUM(C19:D19)</f>
        <v>0</v>
      </c>
      <c r="F19" s="25"/>
      <c r="G19" s="25"/>
      <c r="H19" s="25">
        <f>SUM(F19:G19)</f>
        <v>0</v>
      </c>
    </row>
    <row r="20" spans="1:8" ht="24.75" customHeight="1">
      <c r="A20" s="30" t="s">
        <v>65</v>
      </c>
      <c r="B20" s="13">
        <v>12</v>
      </c>
      <c r="C20" s="25">
        <f>SUM(C21:C27)</f>
        <v>10742</v>
      </c>
      <c r="D20" s="25">
        <f>SUM(D21:D27)</f>
        <v>12820.43</v>
      </c>
      <c r="E20" s="25">
        <f t="shared" si="3"/>
        <v>23562.43</v>
      </c>
      <c r="F20" s="25">
        <f>SUM(F21:F27)</f>
        <v>99309.8</v>
      </c>
      <c r="G20" s="25">
        <f>SUM(G21:G27)</f>
        <v>193596.85</v>
      </c>
      <c r="H20" s="25">
        <f>SUM(H21:H27)</f>
        <v>292906.65</v>
      </c>
    </row>
    <row r="21" spans="1:8" ht="24.75" customHeight="1">
      <c r="A21" s="30" t="s">
        <v>95</v>
      </c>
      <c r="B21" s="13">
        <v>13</v>
      </c>
      <c r="C21" s="25"/>
      <c r="D21" s="25">
        <v>2800</v>
      </c>
      <c r="E21" s="25">
        <f t="shared" si="3"/>
        <v>2800</v>
      </c>
      <c r="F21" s="25"/>
      <c r="G21" s="25">
        <v>95766.13</v>
      </c>
      <c r="H21" s="25">
        <f aca="true" t="shared" si="4" ref="H21:H30">SUM(F21:G21)</f>
        <v>95766.13</v>
      </c>
    </row>
    <row r="22" spans="1:8" ht="24.75" customHeight="1">
      <c r="A22" s="30" t="s">
        <v>150</v>
      </c>
      <c r="B22" s="13">
        <v>14</v>
      </c>
      <c r="C22" s="25">
        <v>10742</v>
      </c>
      <c r="D22" s="25"/>
      <c r="E22" s="25">
        <f t="shared" si="3"/>
        <v>10742</v>
      </c>
      <c r="F22" s="25">
        <v>99309.8</v>
      </c>
      <c r="G22" s="25"/>
      <c r="H22" s="25">
        <f t="shared" si="4"/>
        <v>99309.8</v>
      </c>
    </row>
    <row r="23" spans="1:8" ht="24.75" customHeight="1">
      <c r="A23" s="30" t="s">
        <v>168</v>
      </c>
      <c r="B23" s="13">
        <v>15</v>
      </c>
      <c r="C23" s="25"/>
      <c r="D23" s="25">
        <v>10020.43</v>
      </c>
      <c r="E23" s="25">
        <f t="shared" si="3"/>
        <v>10020.43</v>
      </c>
      <c r="F23" s="25"/>
      <c r="G23" s="25">
        <v>97830.72</v>
      </c>
      <c r="H23" s="25">
        <f t="shared" si="4"/>
        <v>97830.72</v>
      </c>
    </row>
    <row r="24" spans="1:8" ht="24.75" customHeight="1">
      <c r="A24" s="30"/>
      <c r="B24" s="13">
        <v>16</v>
      </c>
      <c r="C24" s="25"/>
      <c r="D24" s="25"/>
      <c r="E24" s="25">
        <f t="shared" si="3"/>
        <v>0</v>
      </c>
      <c r="F24" s="25"/>
      <c r="G24" s="25"/>
      <c r="H24" s="25">
        <f t="shared" si="4"/>
        <v>0</v>
      </c>
    </row>
    <row r="25" spans="1:8" ht="24.75" customHeight="1">
      <c r="A25" s="30"/>
      <c r="B25" s="13"/>
      <c r="C25" s="25"/>
      <c r="D25" s="25"/>
      <c r="E25" s="25">
        <f t="shared" si="3"/>
        <v>0</v>
      </c>
      <c r="F25" s="25"/>
      <c r="G25" s="25"/>
      <c r="H25" s="25">
        <f t="shared" si="4"/>
        <v>0</v>
      </c>
    </row>
    <row r="26" spans="1:8" ht="24.75" customHeight="1">
      <c r="A26" s="30"/>
      <c r="B26" s="13"/>
      <c r="C26" s="25"/>
      <c r="D26" s="25"/>
      <c r="E26" s="25">
        <f t="shared" si="3"/>
        <v>0</v>
      </c>
      <c r="F26" s="25"/>
      <c r="G26" s="25"/>
      <c r="H26" s="25">
        <f t="shared" si="4"/>
        <v>0</v>
      </c>
    </row>
    <row r="27" spans="1:8" ht="39.75" customHeight="1">
      <c r="A27" s="30"/>
      <c r="B27" s="13"/>
      <c r="C27" s="25"/>
      <c r="D27" s="25"/>
      <c r="E27" s="25">
        <f t="shared" si="3"/>
        <v>0</v>
      </c>
      <c r="F27" s="25"/>
      <c r="G27" s="25"/>
      <c r="H27" s="25">
        <f t="shared" si="4"/>
        <v>0</v>
      </c>
    </row>
    <row r="28" spans="1:8" ht="24.75" customHeight="1">
      <c r="A28" s="30" t="s">
        <v>66</v>
      </c>
      <c r="B28" s="13">
        <v>21</v>
      </c>
      <c r="C28" s="25">
        <v>18248.54</v>
      </c>
      <c r="D28" s="25"/>
      <c r="E28" s="25">
        <f t="shared" si="3"/>
        <v>18248.54</v>
      </c>
      <c r="F28" s="25">
        <v>194698.78</v>
      </c>
      <c r="G28" s="25"/>
      <c r="H28" s="25">
        <f t="shared" si="4"/>
        <v>194698.78</v>
      </c>
    </row>
    <row r="29" spans="1:10" ht="24.75" customHeight="1">
      <c r="A29" s="30" t="s">
        <v>67</v>
      </c>
      <c r="B29" s="13">
        <v>24</v>
      </c>
      <c r="C29" s="25"/>
      <c r="D29" s="25"/>
      <c r="E29" s="25">
        <f t="shared" si="3"/>
        <v>0</v>
      </c>
      <c r="F29" s="25"/>
      <c r="G29" s="25"/>
      <c r="H29" s="25">
        <f t="shared" si="4"/>
        <v>0</v>
      </c>
      <c r="J29" s="9"/>
    </row>
    <row r="30" spans="1:11" ht="24.75" customHeight="1">
      <c r="A30" s="30" t="s">
        <v>68</v>
      </c>
      <c r="B30" s="13">
        <v>28</v>
      </c>
      <c r="C30" s="25">
        <v>97.9</v>
      </c>
      <c r="D30" s="25"/>
      <c r="E30" s="25">
        <f t="shared" si="3"/>
        <v>97.9</v>
      </c>
      <c r="F30" s="25">
        <v>1402.05</v>
      </c>
      <c r="G30" s="25"/>
      <c r="H30" s="25">
        <f t="shared" si="4"/>
        <v>1402.05</v>
      </c>
      <c r="K30" s="9"/>
    </row>
    <row r="31" spans="1:8" ht="24.75" customHeight="1">
      <c r="A31" s="13" t="s">
        <v>69</v>
      </c>
      <c r="B31" s="13">
        <v>35</v>
      </c>
      <c r="C31" s="25">
        <f>C20++C28+C29+C30</f>
        <v>29088.440000000002</v>
      </c>
      <c r="D31" s="25">
        <f>D20++D28+D29+D30</f>
        <v>12820.43</v>
      </c>
      <c r="E31" s="25">
        <f>E20+E28+E29+E30</f>
        <v>41908.87</v>
      </c>
      <c r="F31" s="25">
        <f>F20++F28+F29+F30</f>
        <v>295410.63</v>
      </c>
      <c r="G31" s="25">
        <f>G20++G28+G29+G30</f>
        <v>193596.85</v>
      </c>
      <c r="H31" s="25">
        <f>H20++H28+H29+H30</f>
        <v>489007.48000000004</v>
      </c>
    </row>
    <row r="32" spans="1:11" ht="47.25" customHeight="1">
      <c r="A32" s="30" t="s">
        <v>70</v>
      </c>
      <c r="B32" s="13">
        <v>40</v>
      </c>
      <c r="C32" s="24"/>
      <c r="D32" s="24"/>
      <c r="E32" s="24"/>
      <c r="F32" s="24"/>
      <c r="G32" s="24"/>
      <c r="H32" s="24"/>
      <c r="J32" s="9"/>
      <c r="K32" s="9"/>
    </row>
    <row r="33" spans="1:8" ht="71.25" customHeight="1">
      <c r="A33" s="30" t="s">
        <v>71</v>
      </c>
      <c r="B33" s="13">
        <v>45</v>
      </c>
      <c r="C33" s="25">
        <f aca="true" t="shared" si="5" ref="C33:H33">C18-C31</f>
        <v>-29088.440000000002</v>
      </c>
      <c r="D33" s="25">
        <f t="shared" si="5"/>
        <v>-12820.43</v>
      </c>
      <c r="E33" s="25">
        <f t="shared" si="5"/>
        <v>-41908.87</v>
      </c>
      <c r="F33" s="25">
        <f t="shared" si="5"/>
        <v>-14005.270000000019</v>
      </c>
      <c r="G33" s="25">
        <f t="shared" si="5"/>
        <v>15043.149999999994</v>
      </c>
      <c r="H33" s="25">
        <f t="shared" si="5"/>
        <v>1037.8799999999464</v>
      </c>
    </row>
  </sheetData>
  <sheetProtection/>
  <mergeCells count="6">
    <mergeCell ref="A1:H1"/>
    <mergeCell ref="A3:H3"/>
    <mergeCell ref="A4:A5"/>
    <mergeCell ref="B4:B5"/>
    <mergeCell ref="C4:E4"/>
    <mergeCell ref="F4:H4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8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31">
      <selection activeCell="O14" sqref="O14:O16"/>
    </sheetView>
  </sheetViews>
  <sheetFormatPr defaultColWidth="9.00390625" defaultRowHeight="15" customHeight="1"/>
  <cols>
    <col min="1" max="1" width="22.375" style="14" customWidth="1"/>
    <col min="2" max="12" width="10.625" style="14" customWidth="1"/>
    <col min="13" max="13" width="16.25390625" style="14" hidden="1" customWidth="1"/>
    <col min="14" max="14" width="10.625" style="14" customWidth="1"/>
    <col min="15" max="16" width="9.25390625" style="14" bestFit="1" customWidth="1"/>
    <col min="17" max="16384" width="9.00390625" style="14" customWidth="1"/>
  </cols>
  <sheetData>
    <row r="1" spans="1:14" ht="28.5" customHeight="1">
      <c r="A1" s="77" t="s">
        <v>79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 customHeight="1">
      <c r="A2" s="15" t="s">
        <v>80</v>
      </c>
      <c r="B2" s="16">
        <v>41275</v>
      </c>
      <c r="C2" s="16">
        <v>41306</v>
      </c>
      <c r="D2" s="16">
        <v>41334</v>
      </c>
      <c r="E2" s="16">
        <v>41365</v>
      </c>
      <c r="F2" s="16">
        <v>41395</v>
      </c>
      <c r="G2" s="16">
        <v>41426</v>
      </c>
      <c r="H2" s="16">
        <v>41456</v>
      </c>
      <c r="I2" s="16">
        <v>41487</v>
      </c>
      <c r="J2" s="16">
        <v>41518</v>
      </c>
      <c r="K2" s="16">
        <v>41548</v>
      </c>
      <c r="L2" s="16">
        <v>41579</v>
      </c>
      <c r="M2" s="16">
        <v>41609</v>
      </c>
      <c r="N2" s="17" t="s">
        <v>81</v>
      </c>
    </row>
    <row r="3" spans="1:14" ht="15" customHeight="1">
      <c r="A3" s="15" t="s">
        <v>96</v>
      </c>
      <c r="B3" s="19">
        <v>35728</v>
      </c>
      <c r="C3" s="19">
        <v>142912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>
        <f>SUM(B3:M3)</f>
        <v>178640</v>
      </c>
    </row>
    <row r="4" spans="1:14" ht="15" customHeight="1">
      <c r="A4" s="15" t="s">
        <v>174</v>
      </c>
      <c r="B4" s="19"/>
      <c r="C4" s="19"/>
      <c r="D4" s="19"/>
      <c r="E4" s="19"/>
      <c r="F4" s="19"/>
      <c r="G4" s="19"/>
      <c r="H4" s="19">
        <v>160000</v>
      </c>
      <c r="I4" s="19"/>
      <c r="J4" s="19"/>
      <c r="K4" s="19"/>
      <c r="L4" s="19"/>
      <c r="M4" s="19"/>
      <c r="N4" s="19">
        <f>SUM(B4:M4)</f>
        <v>160000</v>
      </c>
    </row>
    <row r="5" spans="1:14" ht="15" customHeight="1">
      <c r="A5" s="15" t="s">
        <v>228</v>
      </c>
      <c r="B5" s="19"/>
      <c r="C5" s="19"/>
      <c r="D5" s="19"/>
      <c r="E5" s="19"/>
      <c r="F5" s="19"/>
      <c r="G5" s="19"/>
      <c r="H5" s="19"/>
      <c r="I5" s="19"/>
      <c r="J5" s="19"/>
      <c r="K5" s="19">
        <v>8000</v>
      </c>
      <c r="L5" s="19"/>
      <c r="M5" s="19"/>
      <c r="N5" s="19">
        <f>SUM(B5:M5)</f>
        <v>8000</v>
      </c>
    </row>
    <row r="6" spans="1:15" ht="15" customHeight="1">
      <c r="A6" s="15" t="s">
        <v>82</v>
      </c>
      <c r="B6" s="19">
        <f aca="true" t="shared" si="0" ref="B6:G6">SUM(B3:B4)</f>
        <v>35728</v>
      </c>
      <c r="C6" s="19">
        <f t="shared" si="0"/>
        <v>142912</v>
      </c>
      <c r="D6" s="19">
        <f t="shared" si="0"/>
        <v>0</v>
      </c>
      <c r="E6" s="19">
        <f t="shared" si="0"/>
        <v>0</v>
      </c>
      <c r="F6" s="19">
        <f t="shared" si="0"/>
        <v>0</v>
      </c>
      <c r="G6" s="19">
        <f t="shared" si="0"/>
        <v>0</v>
      </c>
      <c r="H6" s="19">
        <f aca="true" t="shared" si="1" ref="H6:N6">SUM(H3:H5)</f>
        <v>160000</v>
      </c>
      <c r="I6" s="19">
        <f t="shared" si="1"/>
        <v>0</v>
      </c>
      <c r="J6" s="19">
        <f t="shared" si="1"/>
        <v>0</v>
      </c>
      <c r="K6" s="19">
        <f t="shared" si="1"/>
        <v>8000</v>
      </c>
      <c r="L6" s="19">
        <f t="shared" si="1"/>
        <v>0</v>
      </c>
      <c r="M6" s="19">
        <f t="shared" si="1"/>
        <v>0</v>
      </c>
      <c r="N6" s="19">
        <f t="shared" si="1"/>
        <v>346640</v>
      </c>
      <c r="O6" s="21"/>
    </row>
    <row r="9" spans="1:14" ht="28.5" customHeight="1">
      <c r="A9" s="77" t="s">
        <v>83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</row>
    <row r="10" spans="1:14" ht="15" customHeight="1">
      <c r="A10" s="17" t="s">
        <v>80</v>
      </c>
      <c r="B10" s="16">
        <v>41275</v>
      </c>
      <c r="C10" s="16">
        <v>41306</v>
      </c>
      <c r="D10" s="16">
        <v>41334</v>
      </c>
      <c r="E10" s="16">
        <v>41365</v>
      </c>
      <c r="F10" s="16">
        <v>41395</v>
      </c>
      <c r="G10" s="16">
        <v>41426</v>
      </c>
      <c r="H10" s="16">
        <v>41456</v>
      </c>
      <c r="I10" s="16">
        <v>41487</v>
      </c>
      <c r="J10" s="16">
        <v>41518</v>
      </c>
      <c r="K10" s="16">
        <v>41548</v>
      </c>
      <c r="L10" s="16">
        <v>41579</v>
      </c>
      <c r="M10" s="16">
        <v>41609</v>
      </c>
      <c r="N10" s="17" t="s">
        <v>81</v>
      </c>
    </row>
    <row r="11" spans="1:15" ht="15" customHeight="1">
      <c r="A11" s="22" t="s">
        <v>97</v>
      </c>
      <c r="B11" s="23">
        <f aca="true" t="shared" si="2" ref="B11:M11">B12+B23</f>
        <v>25301.35</v>
      </c>
      <c r="C11" s="23">
        <f t="shared" si="2"/>
        <v>2000</v>
      </c>
      <c r="D11" s="23">
        <f t="shared" si="2"/>
        <v>16903.42</v>
      </c>
      <c r="E11" s="23">
        <f t="shared" si="2"/>
        <v>8969</v>
      </c>
      <c r="F11" s="23">
        <f t="shared" si="2"/>
        <v>15279.36</v>
      </c>
      <c r="G11" s="23">
        <f t="shared" si="2"/>
        <v>9771</v>
      </c>
      <c r="H11" s="23">
        <f t="shared" si="2"/>
        <v>9771</v>
      </c>
      <c r="I11" s="23">
        <f>I12+I23</f>
        <v>1739</v>
      </c>
      <c r="J11" s="23">
        <f>J12+J23</f>
        <v>0</v>
      </c>
      <c r="K11" s="23">
        <f>K12+K23</f>
        <v>3232</v>
      </c>
      <c r="L11" s="23">
        <f>L12+L23</f>
        <v>2800</v>
      </c>
      <c r="M11" s="23">
        <f t="shared" si="2"/>
        <v>0</v>
      </c>
      <c r="N11" s="23">
        <f>SUM(B11:M11)</f>
        <v>95766.13</v>
      </c>
      <c r="O11" s="21"/>
    </row>
    <row r="12" spans="1:14" ht="15" customHeight="1">
      <c r="A12" s="18" t="s">
        <v>98</v>
      </c>
      <c r="B12" s="19">
        <f aca="true" t="shared" si="3" ref="B12:M12">B16+B19+B13+B22</f>
        <v>3896</v>
      </c>
      <c r="C12" s="19">
        <f t="shared" si="3"/>
        <v>2000</v>
      </c>
      <c r="D12" s="19">
        <f t="shared" si="3"/>
        <v>16903.42</v>
      </c>
      <c r="E12" s="19">
        <f t="shared" si="3"/>
        <v>8969</v>
      </c>
      <c r="F12" s="19">
        <f t="shared" si="3"/>
        <v>15279.36</v>
      </c>
      <c r="G12" s="19">
        <f t="shared" si="3"/>
        <v>9771</v>
      </c>
      <c r="H12" s="19">
        <f t="shared" si="3"/>
        <v>9771</v>
      </c>
      <c r="I12" s="19">
        <f t="shared" si="3"/>
        <v>1739</v>
      </c>
      <c r="J12" s="19">
        <f>J16+J19+J13+J22</f>
        <v>0</v>
      </c>
      <c r="K12" s="19">
        <f>K16+K19+K13+K22</f>
        <v>3232</v>
      </c>
      <c r="L12" s="19">
        <f>L16+L19+L13+L22</f>
        <v>2800</v>
      </c>
      <c r="M12" s="19">
        <f t="shared" si="3"/>
        <v>0</v>
      </c>
      <c r="N12" s="19"/>
    </row>
    <row r="13" spans="1:14" ht="15" customHeight="1">
      <c r="A13" s="18" t="s">
        <v>99</v>
      </c>
      <c r="B13" s="19">
        <f aca="true" t="shared" si="4" ref="B13:H13">SUM(B14:B15)</f>
        <v>569</v>
      </c>
      <c r="C13" s="19">
        <f t="shared" si="4"/>
        <v>0</v>
      </c>
      <c r="D13" s="19">
        <f t="shared" si="4"/>
        <v>0</v>
      </c>
      <c r="E13" s="19">
        <f t="shared" si="4"/>
        <v>8800</v>
      </c>
      <c r="F13" s="19">
        <f t="shared" si="4"/>
        <v>9681</v>
      </c>
      <c r="G13" s="19">
        <f t="shared" si="4"/>
        <v>9771</v>
      </c>
      <c r="H13" s="19">
        <f t="shared" si="4"/>
        <v>9771</v>
      </c>
      <c r="I13" s="19">
        <f>SUM(I14:I15)</f>
        <v>1739</v>
      </c>
      <c r="J13" s="19">
        <f>SUM(J14:J15)</f>
        <v>0</v>
      </c>
      <c r="K13" s="19">
        <f>SUM(K14:K15)</f>
        <v>3232</v>
      </c>
      <c r="L13" s="19">
        <f>SUM(L14:L15)</f>
        <v>2800</v>
      </c>
      <c r="M13" s="19">
        <f>SUM(M14)</f>
        <v>0</v>
      </c>
      <c r="N13" s="19"/>
    </row>
    <row r="14" spans="1:15" ht="15" customHeight="1">
      <c r="A14" s="18" t="s">
        <v>100</v>
      </c>
      <c r="B14" s="19">
        <v>569</v>
      </c>
      <c r="C14" s="19"/>
      <c r="D14" s="19"/>
      <c r="E14" s="19">
        <v>4000</v>
      </c>
      <c r="F14" s="19">
        <v>4000</v>
      </c>
      <c r="G14" s="19">
        <v>4000</v>
      </c>
      <c r="H14" s="19">
        <v>4000</v>
      </c>
      <c r="I14" s="19"/>
      <c r="J14" s="19"/>
      <c r="K14" s="19"/>
      <c r="L14" s="19">
        <v>800</v>
      </c>
      <c r="M14" s="19"/>
      <c r="N14" s="19"/>
      <c r="O14" s="21"/>
    </row>
    <row r="15" spans="1:15" ht="15" customHeight="1">
      <c r="A15" s="18" t="s">
        <v>130</v>
      </c>
      <c r="B15" s="19"/>
      <c r="C15" s="19"/>
      <c r="D15" s="19"/>
      <c r="E15" s="19">
        <v>4800</v>
      </c>
      <c r="F15" s="19">
        <v>5681</v>
      </c>
      <c r="G15" s="19">
        <v>5771</v>
      </c>
      <c r="H15" s="19">
        <v>5771</v>
      </c>
      <c r="I15" s="19">
        <v>1739</v>
      </c>
      <c r="J15" s="19"/>
      <c r="K15" s="19">
        <v>3232</v>
      </c>
      <c r="L15" s="19">
        <v>2000</v>
      </c>
      <c r="M15" s="19"/>
      <c r="N15" s="19"/>
      <c r="O15" s="26"/>
    </row>
    <row r="16" spans="1:14" ht="15" customHeight="1">
      <c r="A16" s="18" t="s">
        <v>101</v>
      </c>
      <c r="B16" s="19">
        <f aca="true" t="shared" si="5" ref="B16:M16">SUM(B17:B18)</f>
        <v>0</v>
      </c>
      <c r="C16" s="19">
        <f t="shared" si="5"/>
        <v>0</v>
      </c>
      <c r="D16" s="19">
        <f t="shared" si="5"/>
        <v>2000</v>
      </c>
      <c r="E16" s="19">
        <f t="shared" si="5"/>
        <v>0</v>
      </c>
      <c r="F16" s="19">
        <f t="shared" si="5"/>
        <v>0</v>
      </c>
      <c r="G16" s="19">
        <f t="shared" si="5"/>
        <v>0</v>
      </c>
      <c r="H16" s="19">
        <f t="shared" si="5"/>
        <v>0</v>
      </c>
      <c r="I16" s="19">
        <f t="shared" si="5"/>
        <v>0</v>
      </c>
      <c r="J16" s="19">
        <f t="shared" si="5"/>
        <v>0</v>
      </c>
      <c r="K16" s="19">
        <f t="shared" si="5"/>
        <v>0</v>
      </c>
      <c r="L16" s="19">
        <f t="shared" si="5"/>
        <v>0</v>
      </c>
      <c r="M16" s="19">
        <f t="shared" si="5"/>
        <v>0</v>
      </c>
      <c r="N16" s="19"/>
    </row>
    <row r="17" spans="1:14" ht="15" customHeight="1">
      <c r="A17" s="18" t="s">
        <v>115</v>
      </c>
      <c r="B17" s="19"/>
      <c r="C17" s="19"/>
      <c r="D17" s="19">
        <v>2000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5" customHeight="1">
      <c r="A18" s="18" t="s">
        <v>102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5" customHeight="1">
      <c r="A19" s="18" t="s">
        <v>103</v>
      </c>
      <c r="B19" s="19">
        <f aca="true" t="shared" si="6" ref="B19:M19">SUM(B20:B21)</f>
        <v>3327</v>
      </c>
      <c r="C19" s="19">
        <f t="shared" si="6"/>
        <v>2000</v>
      </c>
      <c r="D19" s="19">
        <f t="shared" si="6"/>
        <v>5003.42</v>
      </c>
      <c r="E19" s="19">
        <f t="shared" si="6"/>
        <v>0</v>
      </c>
      <c r="F19" s="19">
        <f t="shared" si="6"/>
        <v>5598.36</v>
      </c>
      <c r="G19" s="19">
        <f t="shared" si="6"/>
        <v>0</v>
      </c>
      <c r="H19" s="19">
        <f t="shared" si="6"/>
        <v>0</v>
      </c>
      <c r="I19" s="19">
        <f t="shared" si="6"/>
        <v>0</v>
      </c>
      <c r="J19" s="19">
        <f t="shared" si="6"/>
        <v>0</v>
      </c>
      <c r="K19" s="19">
        <f t="shared" si="6"/>
        <v>0</v>
      </c>
      <c r="L19" s="19">
        <f t="shared" si="6"/>
        <v>0</v>
      </c>
      <c r="M19" s="19">
        <f t="shared" si="6"/>
        <v>0</v>
      </c>
      <c r="N19" s="19"/>
    </row>
    <row r="20" spans="1:14" ht="15" customHeight="1">
      <c r="A20" s="18" t="s">
        <v>104</v>
      </c>
      <c r="B20" s="19">
        <v>1327</v>
      </c>
      <c r="C20" s="19">
        <v>0</v>
      </c>
      <c r="D20" s="19"/>
      <c r="E20" s="19"/>
      <c r="F20" s="19">
        <v>825</v>
      </c>
      <c r="G20" s="19"/>
      <c r="H20" s="19"/>
      <c r="I20" s="19"/>
      <c r="J20" s="19"/>
      <c r="K20" s="19"/>
      <c r="L20" s="19"/>
      <c r="M20" s="19"/>
      <c r="N20" s="19"/>
    </row>
    <row r="21" spans="1:14" ht="15" customHeight="1">
      <c r="A21" s="18" t="s">
        <v>109</v>
      </c>
      <c r="B21" s="19">
        <v>2000</v>
      </c>
      <c r="C21" s="19">
        <v>2000</v>
      </c>
      <c r="D21" s="19">
        <v>5003.42</v>
      </c>
      <c r="E21" s="19"/>
      <c r="F21" s="19">
        <v>4773.36</v>
      </c>
      <c r="G21" s="19"/>
      <c r="H21" s="19"/>
      <c r="I21" s="19"/>
      <c r="J21" s="19"/>
      <c r="K21" s="19"/>
      <c r="L21" s="19"/>
      <c r="M21" s="19"/>
      <c r="N21" s="19"/>
    </row>
    <row r="22" spans="1:14" ht="15" customHeight="1">
      <c r="A22" s="18" t="s">
        <v>106</v>
      </c>
      <c r="B22" s="19"/>
      <c r="C22" s="19"/>
      <c r="D22" s="19">
        <v>9900</v>
      </c>
      <c r="E22" s="19">
        <v>169</v>
      </c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5" customHeight="1">
      <c r="A23" s="18" t="s">
        <v>105</v>
      </c>
      <c r="B23" s="19">
        <f aca="true" t="shared" si="7" ref="B23:M23">B24</f>
        <v>21405.35</v>
      </c>
      <c r="C23" s="19">
        <f t="shared" si="7"/>
        <v>0</v>
      </c>
      <c r="D23" s="19">
        <f t="shared" si="7"/>
        <v>0</v>
      </c>
      <c r="E23" s="19">
        <f t="shared" si="7"/>
        <v>0</v>
      </c>
      <c r="F23" s="19">
        <f t="shared" si="7"/>
        <v>0</v>
      </c>
      <c r="G23" s="19">
        <f t="shared" si="7"/>
        <v>0</v>
      </c>
      <c r="H23" s="19">
        <f t="shared" si="7"/>
        <v>0</v>
      </c>
      <c r="I23" s="19">
        <f t="shared" si="7"/>
        <v>0</v>
      </c>
      <c r="J23" s="19">
        <f t="shared" si="7"/>
        <v>0</v>
      </c>
      <c r="K23" s="19">
        <f t="shared" si="7"/>
        <v>0</v>
      </c>
      <c r="L23" s="19">
        <f t="shared" si="7"/>
        <v>0</v>
      </c>
      <c r="M23" s="19">
        <f t="shared" si="7"/>
        <v>0</v>
      </c>
      <c r="N23" s="19"/>
    </row>
    <row r="24" spans="1:14" ht="15" customHeight="1">
      <c r="A24" s="18" t="s">
        <v>106</v>
      </c>
      <c r="B24" s="19">
        <v>21405.35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15" customHeight="1">
      <c r="A25" s="22" t="s">
        <v>168</v>
      </c>
      <c r="B25" s="23">
        <f aca="true" t="shared" si="8" ref="B25:M25">SUM(B26:B33)</f>
        <v>0</v>
      </c>
      <c r="C25" s="23">
        <f t="shared" si="8"/>
        <v>0</v>
      </c>
      <c r="D25" s="23">
        <f t="shared" si="8"/>
        <v>0</v>
      </c>
      <c r="E25" s="23">
        <f t="shared" si="8"/>
        <v>0</v>
      </c>
      <c r="F25" s="23">
        <f t="shared" si="8"/>
        <v>0</v>
      </c>
      <c r="G25" s="23">
        <f t="shared" si="8"/>
        <v>0</v>
      </c>
      <c r="H25" s="23">
        <f t="shared" si="8"/>
        <v>3000</v>
      </c>
      <c r="I25" s="23">
        <f t="shared" si="8"/>
        <v>33294.2</v>
      </c>
      <c r="J25" s="23">
        <f t="shared" si="8"/>
        <v>37369.49</v>
      </c>
      <c r="K25" s="23">
        <f t="shared" si="8"/>
        <v>14146.6</v>
      </c>
      <c r="L25" s="23">
        <f>SUM(L26:L33)</f>
        <v>10020.43</v>
      </c>
      <c r="M25" s="23">
        <f t="shared" si="8"/>
        <v>0</v>
      </c>
      <c r="N25" s="23">
        <f>SUM(B25:M25)</f>
        <v>97830.72</v>
      </c>
    </row>
    <row r="26" spans="1:14" ht="15" customHeight="1">
      <c r="A26" s="18" t="s">
        <v>169</v>
      </c>
      <c r="B26" s="19"/>
      <c r="C26" s="19"/>
      <c r="D26" s="19"/>
      <c r="E26" s="19"/>
      <c r="F26" s="19"/>
      <c r="G26" s="19"/>
      <c r="H26" s="19">
        <v>197</v>
      </c>
      <c r="I26" s="19">
        <v>8708.7</v>
      </c>
      <c r="J26" s="19">
        <v>9500.4</v>
      </c>
      <c r="K26" s="19">
        <v>4064</v>
      </c>
      <c r="L26" s="19">
        <v>700</v>
      </c>
      <c r="M26" s="19"/>
      <c r="N26" s="19"/>
    </row>
    <row r="27" spans="1:14" ht="15" customHeight="1">
      <c r="A27" s="18" t="s">
        <v>170</v>
      </c>
      <c r="B27" s="19"/>
      <c r="C27" s="19"/>
      <c r="D27" s="19"/>
      <c r="E27" s="19"/>
      <c r="F27" s="19"/>
      <c r="G27" s="19"/>
      <c r="H27" s="19">
        <v>2803</v>
      </c>
      <c r="I27" s="19">
        <v>1397</v>
      </c>
      <c r="J27" s="19">
        <v>0</v>
      </c>
      <c r="K27" s="19"/>
      <c r="L27" s="19">
        <v>885</v>
      </c>
      <c r="M27" s="19"/>
      <c r="N27" s="19"/>
    </row>
    <row r="28" spans="1:14" ht="15" customHeight="1">
      <c r="A28" s="18" t="s">
        <v>197</v>
      </c>
      <c r="B28" s="19"/>
      <c r="C28" s="19"/>
      <c r="D28" s="19"/>
      <c r="E28" s="19"/>
      <c r="F28" s="19"/>
      <c r="G28" s="19"/>
      <c r="H28" s="19"/>
      <c r="I28" s="19">
        <v>1000</v>
      </c>
      <c r="J28" s="19">
        <v>1000</v>
      </c>
      <c r="K28" s="19">
        <v>1000</v>
      </c>
      <c r="L28" s="19">
        <v>1000</v>
      </c>
      <c r="M28" s="19"/>
      <c r="N28" s="19"/>
    </row>
    <row r="29" spans="1:14" ht="15" customHeight="1">
      <c r="A29" s="18" t="s">
        <v>193</v>
      </c>
      <c r="B29" s="19"/>
      <c r="C29" s="19"/>
      <c r="D29" s="19"/>
      <c r="E29" s="19"/>
      <c r="F29" s="19"/>
      <c r="G29" s="19"/>
      <c r="H29" s="19"/>
      <c r="I29" s="19">
        <v>200</v>
      </c>
      <c r="J29" s="19"/>
      <c r="K29" s="19">
        <v>169</v>
      </c>
      <c r="L29" s="19">
        <v>189</v>
      </c>
      <c r="M29" s="19"/>
      <c r="N29" s="19"/>
    </row>
    <row r="30" spans="1:14" ht="15" customHeight="1">
      <c r="A30" s="18" t="s">
        <v>194</v>
      </c>
      <c r="B30" s="19"/>
      <c r="C30" s="19"/>
      <c r="D30" s="19"/>
      <c r="E30" s="19"/>
      <c r="F30" s="19"/>
      <c r="G30" s="19"/>
      <c r="H30" s="19"/>
      <c r="I30" s="19">
        <v>18000</v>
      </c>
      <c r="J30" s="19"/>
      <c r="K30" s="19"/>
      <c r="L30" s="19">
        <v>1500</v>
      </c>
      <c r="M30" s="19"/>
      <c r="N30" s="19"/>
    </row>
    <row r="31" spans="1:14" ht="15" customHeight="1">
      <c r="A31" s="18" t="s">
        <v>195</v>
      </c>
      <c r="B31" s="19"/>
      <c r="C31" s="19"/>
      <c r="D31" s="19"/>
      <c r="E31" s="19"/>
      <c r="F31" s="19"/>
      <c r="G31" s="19"/>
      <c r="H31" s="19"/>
      <c r="I31" s="19">
        <v>2918.5</v>
      </c>
      <c r="J31" s="19">
        <v>1909.09</v>
      </c>
      <c r="K31" s="19">
        <v>5081.6</v>
      </c>
      <c r="L31" s="19">
        <v>3746.43</v>
      </c>
      <c r="M31" s="19"/>
      <c r="N31" s="19"/>
    </row>
    <row r="32" spans="1:14" ht="15" customHeight="1">
      <c r="A32" s="18" t="s">
        <v>221</v>
      </c>
      <c r="B32" s="19"/>
      <c r="C32" s="19"/>
      <c r="D32" s="19"/>
      <c r="E32" s="19"/>
      <c r="F32" s="19"/>
      <c r="G32" s="19"/>
      <c r="H32" s="19"/>
      <c r="I32" s="19"/>
      <c r="J32" s="19">
        <v>24960</v>
      </c>
      <c r="K32" s="19">
        <v>3312</v>
      </c>
      <c r="L32" s="19">
        <v>0</v>
      </c>
      <c r="M32" s="19"/>
      <c r="N32" s="19"/>
    </row>
    <row r="33" spans="1:14" ht="15" customHeight="1">
      <c r="A33" s="18" t="s">
        <v>196</v>
      </c>
      <c r="B33" s="19"/>
      <c r="C33" s="19"/>
      <c r="D33" s="19"/>
      <c r="E33" s="19"/>
      <c r="F33" s="19"/>
      <c r="G33" s="19"/>
      <c r="H33" s="19"/>
      <c r="I33" s="19">
        <v>1070</v>
      </c>
      <c r="J33" s="19"/>
      <c r="K33" s="19">
        <v>520</v>
      </c>
      <c r="L33" s="19">
        <v>2000</v>
      </c>
      <c r="M33" s="19"/>
      <c r="N33" s="19"/>
    </row>
    <row r="34" spans="1:14" ht="15" customHeight="1">
      <c r="A34" s="22" t="s">
        <v>150</v>
      </c>
      <c r="B34" s="23">
        <f aca="true" t="shared" si="9" ref="B34:L34">SUM(B35:B38)</f>
        <v>0</v>
      </c>
      <c r="C34" s="23">
        <f t="shared" si="9"/>
        <v>0</v>
      </c>
      <c r="D34" s="23">
        <f t="shared" si="9"/>
        <v>5810</v>
      </c>
      <c r="E34" s="23">
        <f t="shared" si="9"/>
        <v>3000</v>
      </c>
      <c r="F34" s="23">
        <f t="shared" si="9"/>
        <v>3100</v>
      </c>
      <c r="G34" s="23">
        <f t="shared" si="9"/>
        <v>309</v>
      </c>
      <c r="H34" s="23">
        <f t="shared" si="9"/>
        <v>18249.8</v>
      </c>
      <c r="I34" s="23">
        <f t="shared" si="9"/>
        <v>37904</v>
      </c>
      <c r="J34" s="23">
        <f t="shared" si="9"/>
        <v>4305</v>
      </c>
      <c r="K34" s="23">
        <f t="shared" si="9"/>
        <v>15890</v>
      </c>
      <c r="L34" s="23">
        <f t="shared" si="9"/>
        <v>10742</v>
      </c>
      <c r="M34" s="23"/>
      <c r="N34" s="23">
        <f>SUM(B34:L34)</f>
        <v>99309.8</v>
      </c>
    </row>
    <row r="35" spans="1:14" ht="15" customHeight="1">
      <c r="A35" s="18" t="s">
        <v>151</v>
      </c>
      <c r="B35" s="19"/>
      <c r="C35" s="19"/>
      <c r="D35" s="19">
        <v>5810</v>
      </c>
      <c r="E35" s="19">
        <v>3000</v>
      </c>
      <c r="F35" s="19">
        <v>3100</v>
      </c>
      <c r="G35" s="19">
        <v>309</v>
      </c>
      <c r="H35" s="19">
        <v>7482</v>
      </c>
      <c r="I35" s="19">
        <v>2740</v>
      </c>
      <c r="J35" s="19">
        <v>2924</v>
      </c>
      <c r="K35" s="19">
        <v>14190</v>
      </c>
      <c r="L35" s="19">
        <v>9022</v>
      </c>
      <c r="M35" s="19"/>
      <c r="N35" s="19"/>
    </row>
    <row r="36" spans="1:14" ht="15" customHeight="1">
      <c r="A36" s="18" t="s">
        <v>166</v>
      </c>
      <c r="B36" s="19"/>
      <c r="C36" s="19"/>
      <c r="D36" s="19"/>
      <c r="E36" s="19"/>
      <c r="F36" s="19"/>
      <c r="G36" s="19"/>
      <c r="H36" s="19">
        <v>10287.8</v>
      </c>
      <c r="I36" s="19">
        <v>1700</v>
      </c>
      <c r="J36" s="19">
        <v>1360</v>
      </c>
      <c r="K36" s="19">
        <v>1700</v>
      </c>
      <c r="L36" s="19">
        <v>1720</v>
      </c>
      <c r="M36" s="19"/>
      <c r="N36" s="19"/>
    </row>
    <row r="37" spans="1:14" ht="15" customHeight="1">
      <c r="A37" s="18" t="s">
        <v>167</v>
      </c>
      <c r="B37" s="19"/>
      <c r="C37" s="19"/>
      <c r="D37" s="19"/>
      <c r="E37" s="19"/>
      <c r="F37" s="19"/>
      <c r="G37" s="19"/>
      <c r="H37" s="19">
        <v>480</v>
      </c>
      <c r="I37" s="19">
        <v>0</v>
      </c>
      <c r="J37" s="19">
        <v>21</v>
      </c>
      <c r="K37" s="19"/>
      <c r="L37" s="19">
        <v>0</v>
      </c>
      <c r="M37" s="19"/>
      <c r="N37" s="19"/>
    </row>
    <row r="38" spans="1:14" ht="15" customHeight="1">
      <c r="A38" s="18" t="s">
        <v>198</v>
      </c>
      <c r="B38" s="19"/>
      <c r="C38" s="19"/>
      <c r="D38" s="19"/>
      <c r="E38" s="19"/>
      <c r="F38" s="19"/>
      <c r="G38" s="19"/>
      <c r="H38" s="19"/>
      <c r="I38" s="19">
        <v>33464</v>
      </c>
      <c r="J38" s="19"/>
      <c r="K38" s="19"/>
      <c r="L38" s="19">
        <v>0</v>
      </c>
      <c r="M38" s="19"/>
      <c r="N38" s="19"/>
    </row>
    <row r="39" spans="1:14" ht="15" customHeight="1">
      <c r="A39" s="15" t="s">
        <v>82</v>
      </c>
      <c r="B39" s="20">
        <f aca="true" t="shared" si="10" ref="B39:M39">B11+B34+B25</f>
        <v>25301.35</v>
      </c>
      <c r="C39" s="20">
        <f t="shared" si="10"/>
        <v>2000</v>
      </c>
      <c r="D39" s="20">
        <f t="shared" si="10"/>
        <v>22713.42</v>
      </c>
      <c r="E39" s="20">
        <f t="shared" si="10"/>
        <v>11969</v>
      </c>
      <c r="F39" s="20">
        <f t="shared" si="10"/>
        <v>18379.36</v>
      </c>
      <c r="G39" s="20">
        <f t="shared" si="10"/>
        <v>10080</v>
      </c>
      <c r="H39" s="20">
        <f t="shared" si="10"/>
        <v>31020.8</v>
      </c>
      <c r="I39" s="20">
        <f t="shared" si="10"/>
        <v>72937.2</v>
      </c>
      <c r="J39" s="20">
        <f t="shared" si="10"/>
        <v>41674.49</v>
      </c>
      <c r="K39" s="20">
        <f t="shared" si="10"/>
        <v>33268.6</v>
      </c>
      <c r="L39" s="20">
        <f>L11+L34+L25</f>
        <v>23562.43</v>
      </c>
      <c r="M39" s="20">
        <f t="shared" si="10"/>
        <v>0</v>
      </c>
      <c r="N39" s="20">
        <f>N11+N34+N25</f>
        <v>292906.65</v>
      </c>
    </row>
    <row r="40" spans="12:14" ht="15" customHeight="1">
      <c r="L40" s="21"/>
      <c r="M40" s="21"/>
      <c r="N40" s="26">
        <f>N39-'业务活动表11月'!H20</f>
        <v>0</v>
      </c>
    </row>
    <row r="41" ht="15" customHeight="1">
      <c r="N41" s="21"/>
    </row>
  </sheetData>
  <sheetProtection/>
  <mergeCells count="2">
    <mergeCell ref="A1:N1"/>
    <mergeCell ref="A9:N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22">
      <selection activeCell="H34" sqref="H34"/>
    </sheetView>
  </sheetViews>
  <sheetFormatPr defaultColWidth="9.00390625" defaultRowHeight="14.25"/>
  <cols>
    <col min="1" max="1" width="27.125" style="0" customWidth="1"/>
    <col min="2" max="2" width="6.375" style="0" customWidth="1"/>
    <col min="3" max="3" width="17.375" style="2" customWidth="1"/>
    <col min="4" max="4" width="16.50390625" style="2" customWidth="1"/>
    <col min="5" max="5" width="21.625" style="0" customWidth="1"/>
    <col min="6" max="6" width="6.875" style="0" customWidth="1"/>
    <col min="7" max="7" width="17.625" style="0" customWidth="1"/>
    <col min="8" max="8" width="16.375" style="0" customWidth="1"/>
  </cols>
  <sheetData>
    <row r="1" spans="1:8" ht="22.5">
      <c r="A1" s="79" t="s">
        <v>0</v>
      </c>
      <c r="B1" s="79"/>
      <c r="C1" s="79"/>
      <c r="D1" s="79"/>
      <c r="E1" s="79"/>
      <c r="F1" s="79"/>
      <c r="G1" s="79"/>
      <c r="H1" s="79"/>
    </row>
    <row r="2" spans="1:8" ht="14.25">
      <c r="A2" s="1"/>
      <c r="H2" s="3" t="s">
        <v>1</v>
      </c>
    </row>
    <row r="3" spans="1:8" ht="14.25">
      <c r="A3" s="74" t="s">
        <v>349</v>
      </c>
      <c r="B3" s="74"/>
      <c r="C3" s="74"/>
      <c r="D3" s="74"/>
      <c r="E3" s="74"/>
      <c r="F3" s="74"/>
      <c r="G3" s="74"/>
      <c r="H3" s="74"/>
    </row>
    <row r="4" spans="1:8" ht="15" customHeight="1">
      <c r="A4" s="66" t="s">
        <v>2</v>
      </c>
      <c r="B4" s="66" t="s">
        <v>286</v>
      </c>
      <c r="C4" s="67" t="s">
        <v>282</v>
      </c>
      <c r="D4" s="67" t="s">
        <v>283</v>
      </c>
      <c r="E4" s="66" t="s">
        <v>6</v>
      </c>
      <c r="F4" s="66" t="s">
        <v>286</v>
      </c>
      <c r="G4" s="67" t="s">
        <v>282</v>
      </c>
      <c r="H4" s="67" t="s">
        <v>283</v>
      </c>
    </row>
    <row r="5" spans="1:8" ht="15" customHeight="1">
      <c r="A5" s="6" t="s">
        <v>7</v>
      </c>
      <c r="B5" s="4"/>
      <c r="C5" s="7"/>
      <c r="D5" s="7"/>
      <c r="E5" s="6" t="s">
        <v>8</v>
      </c>
      <c r="F5" s="4"/>
      <c r="G5" s="8"/>
      <c r="H5" s="8"/>
    </row>
    <row r="6" spans="1:8" ht="15" customHeight="1">
      <c r="A6" s="6" t="s">
        <v>9</v>
      </c>
      <c r="B6" s="4" t="s">
        <v>287</v>
      </c>
      <c r="C6" s="7">
        <v>222582.82</v>
      </c>
      <c r="D6" s="7">
        <v>388657.69</v>
      </c>
      <c r="E6" s="6" t="s">
        <v>10</v>
      </c>
      <c r="F6" s="4"/>
      <c r="G6" s="7">
        <v>0</v>
      </c>
      <c r="H6" s="7">
        <v>0</v>
      </c>
    </row>
    <row r="7" spans="1:8" ht="15" customHeight="1">
      <c r="A7" s="6" t="s">
        <v>11</v>
      </c>
      <c r="B7" s="4"/>
      <c r="C7" s="7">
        <v>0</v>
      </c>
      <c r="D7" s="7">
        <v>0</v>
      </c>
      <c r="E7" s="6" t="s">
        <v>12</v>
      </c>
      <c r="F7" s="4" t="s">
        <v>325</v>
      </c>
      <c r="G7" s="7">
        <v>600</v>
      </c>
      <c r="H7" s="27">
        <v>800</v>
      </c>
    </row>
    <row r="8" spans="1:8" ht="15" customHeight="1">
      <c r="A8" s="6" t="s">
        <v>13</v>
      </c>
      <c r="B8" s="4" t="s">
        <v>288</v>
      </c>
      <c r="C8" s="7">
        <v>41000</v>
      </c>
      <c r="D8" s="7">
        <v>27020</v>
      </c>
      <c r="E8" s="6" t="s">
        <v>14</v>
      </c>
      <c r="F8" s="4" t="s">
        <v>348</v>
      </c>
      <c r="G8" s="7">
        <v>8016.16</v>
      </c>
      <c r="H8" s="27">
        <v>5610.16</v>
      </c>
    </row>
    <row r="9" spans="1:8" ht="15" customHeight="1">
      <c r="A9" s="6" t="s">
        <v>72</v>
      </c>
      <c r="B9" s="4"/>
      <c r="C9" s="7">
        <v>0</v>
      </c>
      <c r="D9" s="7">
        <v>0</v>
      </c>
      <c r="E9" s="6" t="s">
        <v>15</v>
      </c>
      <c r="F9" s="4" t="s">
        <v>296</v>
      </c>
      <c r="G9" s="7">
        <v>1268.18</v>
      </c>
      <c r="H9" s="7">
        <v>51.09</v>
      </c>
    </row>
    <row r="10" spans="1:8" ht="15" customHeight="1">
      <c r="A10" s="6" t="s">
        <v>16</v>
      </c>
      <c r="B10" s="4"/>
      <c r="C10" s="7">
        <v>0</v>
      </c>
      <c r="D10" s="7">
        <v>0</v>
      </c>
      <c r="E10" s="6" t="s">
        <v>73</v>
      </c>
      <c r="F10" s="4" t="s">
        <v>297</v>
      </c>
      <c r="G10" s="27">
        <v>110000</v>
      </c>
      <c r="H10" s="27">
        <v>268049.51</v>
      </c>
    </row>
    <row r="11" spans="1:8" ht="15" customHeight="1">
      <c r="A11" s="6" t="s">
        <v>17</v>
      </c>
      <c r="B11" s="4"/>
      <c r="C11" s="7">
        <v>0</v>
      </c>
      <c r="D11" s="7">
        <v>0</v>
      </c>
      <c r="E11" s="6" t="s">
        <v>74</v>
      </c>
      <c r="F11" s="4"/>
      <c r="G11" s="7">
        <v>0</v>
      </c>
      <c r="H11" s="7">
        <v>0</v>
      </c>
    </row>
    <row r="12" spans="1:8" ht="15" customHeight="1">
      <c r="A12" s="6" t="s">
        <v>18</v>
      </c>
      <c r="B12" s="4"/>
      <c r="C12" s="7">
        <v>0</v>
      </c>
      <c r="D12" s="7">
        <v>0</v>
      </c>
      <c r="E12" s="6" t="s">
        <v>75</v>
      </c>
      <c r="F12" s="4"/>
      <c r="G12" s="7">
        <v>0</v>
      </c>
      <c r="H12" s="7">
        <v>0</v>
      </c>
    </row>
    <row r="13" spans="1:8" ht="15" customHeight="1">
      <c r="A13" s="6" t="s">
        <v>19</v>
      </c>
      <c r="B13" s="4"/>
      <c r="C13" s="7">
        <v>0</v>
      </c>
      <c r="D13" s="7">
        <v>0</v>
      </c>
      <c r="E13" s="6" t="s">
        <v>76</v>
      </c>
      <c r="F13" s="4"/>
      <c r="G13" s="7">
        <v>0</v>
      </c>
      <c r="H13" s="7">
        <v>0</v>
      </c>
    </row>
    <row r="14" spans="1:8" ht="15" customHeight="1">
      <c r="A14" s="6" t="s">
        <v>20</v>
      </c>
      <c r="B14" s="4"/>
      <c r="C14" s="7">
        <f>SUM(C6:C13)</f>
        <v>263582.82</v>
      </c>
      <c r="D14" s="7">
        <f>SUM(D6:D13)</f>
        <v>415677.69</v>
      </c>
      <c r="E14" s="6" t="s">
        <v>21</v>
      </c>
      <c r="F14" s="4"/>
      <c r="G14" s="7">
        <v>0</v>
      </c>
      <c r="H14" s="7">
        <v>0</v>
      </c>
    </row>
    <row r="15" spans="1:8" ht="15" customHeight="1">
      <c r="A15" s="6"/>
      <c r="B15" s="4"/>
      <c r="C15" s="7"/>
      <c r="D15" s="7"/>
      <c r="E15" s="6" t="s">
        <v>22</v>
      </c>
      <c r="F15" s="4"/>
      <c r="G15" s="27">
        <f>SUM(G6:G14)</f>
        <v>119884.34</v>
      </c>
      <c r="H15" s="27">
        <f>SUM(H6:H14)</f>
        <v>274510.76</v>
      </c>
    </row>
    <row r="16" spans="1:8" ht="15" customHeight="1">
      <c r="A16" s="6" t="s">
        <v>23</v>
      </c>
      <c r="B16" s="4"/>
      <c r="C16" s="7"/>
      <c r="D16" s="7"/>
      <c r="E16" s="6"/>
      <c r="F16" s="4"/>
      <c r="G16" s="7"/>
      <c r="H16" s="7"/>
    </row>
    <row r="17" spans="1:8" ht="15" customHeight="1">
      <c r="A17" s="6" t="s">
        <v>24</v>
      </c>
      <c r="B17" s="4"/>
      <c r="C17" s="7">
        <v>0</v>
      </c>
      <c r="D17" s="7">
        <v>0</v>
      </c>
      <c r="E17" s="6" t="s">
        <v>25</v>
      </c>
      <c r="F17" s="4"/>
      <c r="G17" s="7"/>
      <c r="H17" s="7"/>
    </row>
    <row r="18" spans="1:8" ht="15" customHeight="1">
      <c r="A18" s="6" t="s">
        <v>26</v>
      </c>
      <c r="B18" s="4"/>
      <c r="C18" s="7">
        <v>0</v>
      </c>
      <c r="D18" s="7">
        <v>0</v>
      </c>
      <c r="E18" s="6" t="s">
        <v>27</v>
      </c>
      <c r="F18" s="4"/>
      <c r="G18" s="7">
        <v>0</v>
      </c>
      <c r="H18" s="7">
        <v>0</v>
      </c>
    </row>
    <row r="19" spans="1:8" ht="15" customHeight="1">
      <c r="A19" s="6" t="s">
        <v>28</v>
      </c>
      <c r="B19" s="4"/>
      <c r="C19" s="7">
        <v>0</v>
      </c>
      <c r="D19" s="7">
        <v>0</v>
      </c>
      <c r="E19" s="6" t="s">
        <v>29</v>
      </c>
      <c r="F19" s="4"/>
      <c r="G19" s="7">
        <v>0</v>
      </c>
      <c r="H19" s="7">
        <v>0</v>
      </c>
    </row>
    <row r="20" spans="1:8" ht="15" customHeight="1">
      <c r="A20" s="6"/>
      <c r="B20" s="4"/>
      <c r="C20" s="7"/>
      <c r="D20" s="7"/>
      <c r="E20" s="6" t="s">
        <v>30</v>
      </c>
      <c r="F20" s="4"/>
      <c r="G20" s="7">
        <v>0</v>
      </c>
      <c r="H20" s="7">
        <v>0</v>
      </c>
    </row>
    <row r="21" spans="1:8" ht="15" customHeight="1">
      <c r="A21" s="6" t="s">
        <v>31</v>
      </c>
      <c r="B21" s="4"/>
      <c r="C21" s="7"/>
      <c r="D21" s="7"/>
      <c r="E21" s="6" t="s">
        <v>32</v>
      </c>
      <c r="F21" s="4"/>
      <c r="G21" s="7">
        <v>0</v>
      </c>
      <c r="H21" s="7">
        <v>0</v>
      </c>
    </row>
    <row r="22" spans="1:8" ht="15" customHeight="1">
      <c r="A22" s="6" t="s">
        <v>33</v>
      </c>
      <c r="B22" s="4" t="s">
        <v>326</v>
      </c>
      <c r="C22" s="7">
        <v>46471</v>
      </c>
      <c r="D22" s="7">
        <v>51565</v>
      </c>
      <c r="E22" s="6"/>
      <c r="F22" s="4"/>
      <c r="G22" s="7"/>
      <c r="H22" s="28"/>
    </row>
    <row r="23" spans="1:8" ht="15" customHeight="1">
      <c r="A23" s="6" t="s">
        <v>34</v>
      </c>
      <c r="B23" s="4" t="s">
        <v>326</v>
      </c>
      <c r="C23" s="7">
        <v>38626.28</v>
      </c>
      <c r="D23" s="7">
        <v>41700.77</v>
      </c>
      <c r="E23" s="6" t="s">
        <v>35</v>
      </c>
      <c r="F23" s="4"/>
      <c r="G23" s="7"/>
      <c r="H23" s="28"/>
    </row>
    <row r="24" spans="1:8" ht="15" customHeight="1">
      <c r="A24" s="6" t="s">
        <v>36</v>
      </c>
      <c r="B24" s="4" t="s">
        <v>326</v>
      </c>
      <c r="C24" s="7">
        <f>C22-C23</f>
        <v>7844.720000000001</v>
      </c>
      <c r="D24" s="7">
        <f>D22-D23</f>
        <v>9864.230000000003</v>
      </c>
      <c r="E24" s="6" t="s">
        <v>37</v>
      </c>
      <c r="F24" s="4"/>
      <c r="G24" s="7">
        <v>0</v>
      </c>
      <c r="H24" s="7">
        <v>0</v>
      </c>
    </row>
    <row r="25" spans="1:8" ht="15" customHeight="1">
      <c r="A25" s="6" t="s">
        <v>38</v>
      </c>
      <c r="B25" s="4"/>
      <c r="C25" s="7">
        <v>0</v>
      </c>
      <c r="D25" s="7">
        <v>0</v>
      </c>
      <c r="E25" s="6"/>
      <c r="F25" s="4"/>
      <c r="G25" s="7"/>
      <c r="H25" s="28"/>
    </row>
    <row r="26" spans="1:8" ht="15" customHeight="1">
      <c r="A26" s="6" t="s">
        <v>39</v>
      </c>
      <c r="B26" s="4"/>
      <c r="C26" s="7">
        <v>0</v>
      </c>
      <c r="D26" s="7">
        <v>0</v>
      </c>
      <c r="E26" s="6" t="s">
        <v>40</v>
      </c>
      <c r="F26" s="4"/>
      <c r="G26" s="27">
        <f>G24+G21+G15</f>
        <v>119884.34</v>
      </c>
      <c r="H26" s="27">
        <f>H24+H21+H15</f>
        <v>274510.76</v>
      </c>
    </row>
    <row r="27" spans="1:8" ht="15" customHeight="1">
      <c r="A27" s="6" t="s">
        <v>41</v>
      </c>
      <c r="B27" s="4"/>
      <c r="C27" s="7">
        <v>0</v>
      </c>
      <c r="D27" s="7">
        <v>0</v>
      </c>
      <c r="E27" s="6"/>
      <c r="F27" s="4"/>
      <c r="G27" s="7"/>
      <c r="H27" s="28"/>
    </row>
    <row r="28" spans="1:8" ht="15" customHeight="1">
      <c r="A28" s="6" t="s">
        <v>42</v>
      </c>
      <c r="B28" s="4"/>
      <c r="C28" s="7">
        <f>C24-C25-C26-C27</f>
        <v>7844.720000000001</v>
      </c>
      <c r="D28" s="7">
        <f>D24-D25-D26-D27</f>
        <v>9864.230000000003</v>
      </c>
      <c r="E28" s="6"/>
      <c r="F28" s="4"/>
      <c r="G28" s="7"/>
      <c r="H28" s="29"/>
    </row>
    <row r="29" spans="1:8" ht="15" customHeight="1">
      <c r="A29" s="6"/>
      <c r="B29" s="4"/>
      <c r="C29" s="7"/>
      <c r="D29" s="7"/>
      <c r="E29" s="6"/>
      <c r="F29" s="4"/>
      <c r="G29" s="7"/>
      <c r="H29" s="29"/>
    </row>
    <row r="30" spans="1:8" ht="15" customHeight="1">
      <c r="A30" s="6" t="s">
        <v>43</v>
      </c>
      <c r="B30" s="4"/>
      <c r="C30" s="7"/>
      <c r="D30" s="7"/>
      <c r="E30" s="6"/>
      <c r="F30" s="4"/>
      <c r="G30" s="7"/>
      <c r="H30" s="29"/>
    </row>
    <row r="31" spans="1:8" ht="15" customHeight="1">
      <c r="A31" s="6" t="s">
        <v>44</v>
      </c>
      <c r="B31" s="4"/>
      <c r="C31" s="7">
        <v>0</v>
      </c>
      <c r="D31" s="7">
        <v>0</v>
      </c>
      <c r="E31" s="6" t="s">
        <v>45</v>
      </c>
      <c r="F31" s="4"/>
      <c r="G31" s="7"/>
      <c r="H31" s="29"/>
    </row>
    <row r="32" spans="1:9" ht="15" customHeight="1">
      <c r="A32" s="6"/>
      <c r="B32" s="4"/>
      <c r="C32" s="7"/>
      <c r="D32" s="7"/>
      <c r="E32" s="6" t="s">
        <v>46</v>
      </c>
      <c r="F32" s="4" t="s">
        <v>298</v>
      </c>
      <c r="G32" s="27">
        <v>-141242.8</v>
      </c>
      <c r="H32" s="27">
        <f>G32+'业务活动表'!F22</f>
        <v>-98516.69999999997</v>
      </c>
      <c r="I32" s="54"/>
    </row>
    <row r="33" spans="1:9" ht="15" customHeight="1">
      <c r="A33" s="11" t="s">
        <v>47</v>
      </c>
      <c r="B33" s="4"/>
      <c r="C33" s="7"/>
      <c r="D33" s="7"/>
      <c r="E33" s="6" t="s">
        <v>48</v>
      </c>
      <c r="F33" s="4" t="s">
        <v>298</v>
      </c>
      <c r="G33" s="53">
        <v>292786</v>
      </c>
      <c r="H33" s="27">
        <f>G33+'业务活动表'!G22</f>
        <v>249547.86</v>
      </c>
      <c r="I33" s="54"/>
    </row>
    <row r="34" spans="1:8" ht="15" customHeight="1">
      <c r="A34" s="11" t="s">
        <v>49</v>
      </c>
      <c r="B34" s="4"/>
      <c r="C34" s="7">
        <v>0</v>
      </c>
      <c r="D34" s="7">
        <v>0</v>
      </c>
      <c r="E34" s="6" t="s">
        <v>50</v>
      </c>
      <c r="F34" s="4"/>
      <c r="G34" s="10">
        <f>SUM(G32:G33)</f>
        <v>151543.2</v>
      </c>
      <c r="H34" s="53">
        <f>SUM(H32:H33)</f>
        <v>151031.16000000003</v>
      </c>
    </row>
    <row r="35" spans="1:8" ht="15" customHeight="1">
      <c r="A35" s="6"/>
      <c r="B35" s="4"/>
      <c r="C35" s="7"/>
      <c r="D35" s="7"/>
      <c r="E35" s="6"/>
      <c r="F35" s="4"/>
      <c r="G35" s="8"/>
      <c r="H35" s="8"/>
    </row>
    <row r="36" spans="1:8" ht="15" customHeight="1">
      <c r="A36" s="66" t="s">
        <v>51</v>
      </c>
      <c r="B36" s="66"/>
      <c r="C36" s="69">
        <f>C34+C31+C28+C19+C14</f>
        <v>271427.54000000004</v>
      </c>
      <c r="D36" s="69">
        <f>D34+D31+D28+D19+D14</f>
        <v>425541.92</v>
      </c>
      <c r="E36" s="66" t="s">
        <v>52</v>
      </c>
      <c r="F36" s="66"/>
      <c r="G36" s="70">
        <f>G34+G26</f>
        <v>271427.54000000004</v>
      </c>
      <c r="H36" s="70">
        <f>H34+H26</f>
        <v>425541.92000000004</v>
      </c>
    </row>
    <row r="38" spans="3:8" ht="14.25">
      <c r="C38" s="2">
        <f>C36-G36</f>
        <v>0</v>
      </c>
      <c r="D38" s="2">
        <f>D36-H36</f>
        <v>0</v>
      </c>
      <c r="G38" s="40"/>
      <c r="H38" s="40"/>
    </row>
    <row r="39" spans="7:8" ht="14.25">
      <c r="G39" s="40"/>
      <c r="H39" s="40"/>
    </row>
  </sheetData>
  <sheetProtection/>
  <mergeCells count="2">
    <mergeCell ref="A1:H1"/>
    <mergeCell ref="A3:H3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scale="98" r:id="rId1"/>
  <rowBreaks count="1" manualBreakCount="1">
    <brk id="36" max="7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6">
      <selection activeCell="F23" sqref="F23"/>
    </sheetView>
  </sheetViews>
  <sheetFormatPr defaultColWidth="9.00390625" defaultRowHeight="14.25"/>
  <cols>
    <col min="1" max="1" width="25.625" style="0" customWidth="1"/>
    <col min="2" max="2" width="6.625" style="0" customWidth="1"/>
    <col min="3" max="8" width="12.625" style="0" customWidth="1"/>
    <col min="9" max="9" width="16.125" style="40" bestFit="1" customWidth="1"/>
  </cols>
  <sheetData>
    <row r="1" spans="1:8" ht="42.75" customHeight="1">
      <c r="A1" s="79" t="s">
        <v>53</v>
      </c>
      <c r="B1" s="79"/>
      <c r="C1" s="79"/>
      <c r="D1" s="79"/>
      <c r="E1" s="79"/>
      <c r="F1" s="79"/>
      <c r="G1" s="79"/>
      <c r="H1" s="79"/>
    </row>
    <row r="2" ht="34.5" customHeight="1">
      <c r="H2" s="12" t="s">
        <v>54</v>
      </c>
    </row>
    <row r="3" spans="1:8" ht="34.5" customHeight="1">
      <c r="A3" s="75" t="s">
        <v>350</v>
      </c>
      <c r="B3" s="75"/>
      <c r="C3" s="75"/>
      <c r="D3" s="75"/>
      <c r="E3" s="75"/>
      <c r="F3" s="75"/>
      <c r="G3" s="75"/>
      <c r="H3" s="75"/>
    </row>
    <row r="4" spans="1:8" ht="34.5" customHeight="1">
      <c r="A4" s="80" t="s">
        <v>55</v>
      </c>
      <c r="B4" s="80" t="s">
        <v>286</v>
      </c>
      <c r="C4" s="80" t="s">
        <v>327</v>
      </c>
      <c r="D4" s="80"/>
      <c r="E4" s="80"/>
      <c r="F4" s="80" t="s">
        <v>57</v>
      </c>
      <c r="G4" s="80"/>
      <c r="H4" s="80"/>
    </row>
    <row r="5" spans="1:8" ht="34.5" customHeight="1">
      <c r="A5" s="80"/>
      <c r="B5" s="80"/>
      <c r="C5" s="71" t="s">
        <v>58</v>
      </c>
      <c r="D5" s="71" t="s">
        <v>59</v>
      </c>
      <c r="E5" s="71" t="s">
        <v>60</v>
      </c>
      <c r="F5" s="71" t="s">
        <v>58</v>
      </c>
      <c r="G5" s="71" t="s">
        <v>59</v>
      </c>
      <c r="H5" s="71" t="s">
        <v>60</v>
      </c>
    </row>
    <row r="6" spans="1:8" ht="34.5" customHeight="1">
      <c r="A6" s="42" t="s">
        <v>61</v>
      </c>
      <c r="B6" s="42"/>
      <c r="C6" s="44"/>
      <c r="D6" s="44"/>
      <c r="E6" s="44"/>
      <c r="F6" s="44"/>
      <c r="G6" s="44"/>
      <c r="H6" s="44"/>
    </row>
    <row r="7" spans="1:10" ht="34.5" customHeight="1">
      <c r="A7" s="42" t="s">
        <v>328</v>
      </c>
      <c r="B7" s="72"/>
      <c r="C7" s="45">
        <v>0</v>
      </c>
      <c r="D7" s="43">
        <v>896506.0499999999</v>
      </c>
      <c r="E7" s="43">
        <f>SUM(C7:D7)</f>
        <v>896506.0499999999</v>
      </c>
      <c r="F7" s="45">
        <v>0</v>
      </c>
      <c r="G7" s="45">
        <v>887052.32</v>
      </c>
      <c r="H7" s="45">
        <f>SUM(F7:G7)</f>
        <v>887052.32</v>
      </c>
      <c r="J7" s="47"/>
    </row>
    <row r="8" spans="1:10" ht="34.5" customHeight="1">
      <c r="A8" s="42" t="s">
        <v>357</v>
      </c>
      <c r="B8" s="41"/>
      <c r="C8" s="45">
        <v>0</v>
      </c>
      <c r="D8" s="45">
        <v>0</v>
      </c>
      <c r="E8" s="45">
        <f aca="true" t="shared" si="0" ref="E8:E13">SUM(C8:D8)</f>
        <v>0</v>
      </c>
      <c r="F8" s="45">
        <v>0</v>
      </c>
      <c r="G8" s="45">
        <v>0</v>
      </c>
      <c r="H8" s="45">
        <f aca="true" t="shared" si="1" ref="H8:H13">SUM(F8:G8)</f>
        <v>0</v>
      </c>
      <c r="J8" s="47"/>
    </row>
    <row r="9" spans="1:8" ht="34.5" customHeight="1">
      <c r="A9" s="42" t="s">
        <v>358</v>
      </c>
      <c r="B9" s="41"/>
      <c r="C9" s="45">
        <v>0</v>
      </c>
      <c r="D9" s="45">
        <v>0</v>
      </c>
      <c r="E9" s="45">
        <f t="shared" si="0"/>
        <v>0</v>
      </c>
      <c r="F9" s="45">
        <v>0</v>
      </c>
      <c r="G9" s="45">
        <v>0</v>
      </c>
      <c r="H9" s="45">
        <f t="shared" si="1"/>
        <v>0</v>
      </c>
    </row>
    <row r="10" spans="1:8" ht="34.5" customHeight="1">
      <c r="A10" s="42" t="s">
        <v>359</v>
      </c>
      <c r="B10" s="41"/>
      <c r="C10" s="45">
        <v>0</v>
      </c>
      <c r="D10" s="45">
        <v>0</v>
      </c>
      <c r="E10" s="45">
        <f t="shared" si="0"/>
        <v>0</v>
      </c>
      <c r="F10" s="45">
        <v>0</v>
      </c>
      <c r="G10" s="45">
        <v>0</v>
      </c>
      <c r="H10" s="45">
        <f t="shared" si="1"/>
        <v>0</v>
      </c>
    </row>
    <row r="11" spans="1:8" ht="34.5" customHeight="1">
      <c r="A11" s="42" t="s">
        <v>360</v>
      </c>
      <c r="B11" s="41"/>
      <c r="C11" s="45">
        <v>0</v>
      </c>
      <c r="D11" s="45">
        <v>0</v>
      </c>
      <c r="E11" s="45">
        <f t="shared" si="0"/>
        <v>0</v>
      </c>
      <c r="F11" s="45">
        <v>0</v>
      </c>
      <c r="G11" s="45">
        <v>0</v>
      </c>
      <c r="H11" s="45">
        <f t="shared" si="1"/>
        <v>0</v>
      </c>
    </row>
    <row r="12" spans="1:10" s="40" customFormat="1" ht="34.5" customHeight="1">
      <c r="A12" s="42" t="s">
        <v>361</v>
      </c>
      <c r="B12" s="41"/>
      <c r="C12" s="45">
        <v>0</v>
      </c>
      <c r="D12" s="45">
        <v>0</v>
      </c>
      <c r="E12" s="45">
        <f t="shared" si="0"/>
        <v>0</v>
      </c>
      <c r="F12" s="45">
        <v>0</v>
      </c>
      <c r="G12" s="45">
        <v>0</v>
      </c>
      <c r="H12" s="45">
        <f t="shared" si="1"/>
        <v>0</v>
      </c>
      <c r="J12"/>
    </row>
    <row r="13" spans="1:10" s="40" customFormat="1" ht="34.5" customHeight="1">
      <c r="A13" s="42" t="s">
        <v>362</v>
      </c>
      <c r="B13" s="41"/>
      <c r="C13" s="45">
        <v>65316.98</v>
      </c>
      <c r="D13" s="45">
        <v>0</v>
      </c>
      <c r="E13" s="43">
        <f t="shared" si="0"/>
        <v>65316.98</v>
      </c>
      <c r="F13" s="43">
        <v>56907.78</v>
      </c>
      <c r="G13" s="45">
        <v>0</v>
      </c>
      <c r="H13" s="43">
        <f t="shared" si="1"/>
        <v>56907.78</v>
      </c>
      <c r="J13"/>
    </row>
    <row r="14" spans="1:10" s="40" customFormat="1" ht="34.5" customHeight="1">
      <c r="A14" s="41" t="s">
        <v>63</v>
      </c>
      <c r="B14" s="72" t="s">
        <v>305</v>
      </c>
      <c r="C14" s="43">
        <f aca="true" t="shared" si="2" ref="C14:H14">SUM(C7:C13)</f>
        <v>65316.98</v>
      </c>
      <c r="D14" s="43">
        <f t="shared" si="2"/>
        <v>896506.0499999999</v>
      </c>
      <c r="E14" s="43">
        <f t="shared" si="2"/>
        <v>961823.0299999999</v>
      </c>
      <c r="F14" s="43">
        <f t="shared" si="2"/>
        <v>56907.78</v>
      </c>
      <c r="G14" s="43">
        <f t="shared" si="2"/>
        <v>887052.32</v>
      </c>
      <c r="H14" s="43">
        <f t="shared" si="2"/>
        <v>943960.1</v>
      </c>
      <c r="J14"/>
    </row>
    <row r="15" spans="1:10" s="40" customFormat="1" ht="34.5" customHeight="1">
      <c r="A15" s="42" t="s">
        <v>64</v>
      </c>
      <c r="B15" s="41"/>
      <c r="C15" s="44"/>
      <c r="D15" s="44"/>
      <c r="E15" s="44"/>
      <c r="F15" s="44"/>
      <c r="G15" s="44"/>
      <c r="H15" s="44"/>
      <c r="J15"/>
    </row>
    <row r="16" spans="1:10" s="40" customFormat="1" ht="34.5" customHeight="1">
      <c r="A16" s="42" t="s">
        <v>65</v>
      </c>
      <c r="B16" s="72" t="s">
        <v>354</v>
      </c>
      <c r="C16" s="45">
        <v>0</v>
      </c>
      <c r="D16" s="45">
        <v>885920.4</v>
      </c>
      <c r="E16" s="45">
        <v>885920.4</v>
      </c>
      <c r="F16" s="45">
        <v>0</v>
      </c>
      <c r="G16" s="45">
        <v>879659.58</v>
      </c>
      <c r="H16" s="45">
        <f>SUM(F16:G16)</f>
        <v>879659.58</v>
      </c>
      <c r="J16"/>
    </row>
    <row r="17" spans="1:10" s="40" customFormat="1" ht="34.5" customHeight="1">
      <c r="A17" s="42" t="s">
        <v>66</v>
      </c>
      <c r="B17" s="72" t="s">
        <v>355</v>
      </c>
      <c r="C17" s="43">
        <v>81041.28</v>
      </c>
      <c r="D17" s="45">
        <v>0</v>
      </c>
      <c r="E17" s="43">
        <f>SUM(C17:D17)</f>
        <v>81041.28</v>
      </c>
      <c r="F17" s="43">
        <v>64140.93</v>
      </c>
      <c r="G17" s="45">
        <v>0</v>
      </c>
      <c r="H17" s="43">
        <f>SUM(F17:G17)</f>
        <v>64140.93</v>
      </c>
      <c r="J17"/>
    </row>
    <row r="18" spans="1:10" s="40" customFormat="1" ht="34.5" customHeight="1">
      <c r="A18" s="42" t="s">
        <v>67</v>
      </c>
      <c r="B18" s="41"/>
      <c r="C18" s="45">
        <v>0</v>
      </c>
      <c r="D18" s="45">
        <v>0</v>
      </c>
      <c r="E18" s="45">
        <f>SUM(C18:D18)</f>
        <v>0</v>
      </c>
      <c r="F18" s="45"/>
      <c r="G18" s="45">
        <v>0</v>
      </c>
      <c r="H18" s="45">
        <f>SUM(F18:G18)</f>
        <v>0</v>
      </c>
      <c r="J18"/>
    </row>
    <row r="19" spans="1:10" s="40" customFormat="1" ht="34.5" customHeight="1">
      <c r="A19" s="42" t="s">
        <v>68</v>
      </c>
      <c r="B19" s="72" t="s">
        <v>324</v>
      </c>
      <c r="C19" s="43">
        <v>789.88</v>
      </c>
      <c r="D19" s="45">
        <v>0</v>
      </c>
      <c r="E19" s="43">
        <f>SUM(C19:D19)</f>
        <v>789.88</v>
      </c>
      <c r="F19" s="43">
        <v>671.63</v>
      </c>
      <c r="G19" s="45">
        <v>0</v>
      </c>
      <c r="H19" s="43">
        <f>SUM(F19:G19)</f>
        <v>671.63</v>
      </c>
      <c r="J19"/>
    </row>
    <row r="20" spans="1:10" s="40" customFormat="1" ht="34.5" customHeight="1">
      <c r="A20" s="41" t="s">
        <v>69</v>
      </c>
      <c r="B20" s="41"/>
      <c r="C20" s="43">
        <f aca="true" t="shared" si="3" ref="C20:H20">C16++C17+C18+C19</f>
        <v>81831.16</v>
      </c>
      <c r="D20" s="43">
        <f t="shared" si="3"/>
        <v>885920.4</v>
      </c>
      <c r="E20" s="43">
        <f t="shared" si="3"/>
        <v>967751.56</v>
      </c>
      <c r="F20" s="43">
        <f t="shared" si="3"/>
        <v>64812.56</v>
      </c>
      <c r="G20" s="43">
        <f t="shared" si="3"/>
        <v>879659.58</v>
      </c>
      <c r="H20" s="43">
        <f t="shared" si="3"/>
        <v>944472.14</v>
      </c>
      <c r="J20"/>
    </row>
    <row r="21" spans="1:10" s="40" customFormat="1" ht="60" customHeight="1">
      <c r="A21" s="42" t="s">
        <v>70</v>
      </c>
      <c r="B21" s="41"/>
      <c r="C21" s="43">
        <v>-23519.2</v>
      </c>
      <c r="D21" s="43">
        <v>23519.2</v>
      </c>
      <c r="E21" s="45">
        <v>0</v>
      </c>
      <c r="F21" s="43">
        <v>50630.88000000002</v>
      </c>
      <c r="G21" s="43">
        <v>-50630.88</v>
      </c>
      <c r="H21" s="45">
        <v>0</v>
      </c>
      <c r="J21"/>
    </row>
    <row r="22" spans="1:10" s="40" customFormat="1" ht="60" customHeight="1">
      <c r="A22" s="42" t="s">
        <v>71</v>
      </c>
      <c r="B22" s="41"/>
      <c r="C22" s="43">
        <f>C14-C20+C21</f>
        <v>-40033.380000000005</v>
      </c>
      <c r="D22" s="43">
        <f>D14-D20+D21</f>
        <v>34104.849999999904</v>
      </c>
      <c r="E22" s="43">
        <f>E14-E20</f>
        <v>-5928.530000000144</v>
      </c>
      <c r="F22" s="43">
        <f>F14-F20+F21</f>
        <v>42726.10000000002</v>
      </c>
      <c r="G22" s="43">
        <f>G14-G20+G21</f>
        <v>-43238.14000000001</v>
      </c>
      <c r="H22" s="43">
        <f>H14-H20</f>
        <v>-512.0400000000373</v>
      </c>
      <c r="J22"/>
    </row>
    <row r="24" spans="6:7" ht="14.25">
      <c r="F24" s="54"/>
      <c r="G24" s="54"/>
    </row>
    <row r="25" spans="1:10" s="40" customFormat="1" ht="14.25">
      <c r="A25"/>
      <c r="B25"/>
      <c r="C25"/>
      <c r="D25"/>
      <c r="E25"/>
      <c r="F25" s="2"/>
      <c r="G25" s="2"/>
      <c r="H25"/>
      <c r="J25"/>
    </row>
    <row r="26" spans="1:10" s="40" customFormat="1" ht="14.25">
      <c r="A26"/>
      <c r="B26"/>
      <c r="C26"/>
      <c r="D26" s="9"/>
      <c r="E26"/>
      <c r="F26"/>
      <c r="G26"/>
      <c r="H26"/>
      <c r="J26"/>
    </row>
    <row r="27" spans="1:10" s="40" customFormat="1" ht="14.25">
      <c r="A27"/>
      <c r="B27"/>
      <c r="C27" s="9"/>
      <c r="D27"/>
      <c r="E27"/>
      <c r="F27" s="9"/>
      <c r="G27" s="9"/>
      <c r="H27"/>
      <c r="J27"/>
    </row>
  </sheetData>
  <sheetProtection/>
  <mergeCells count="6">
    <mergeCell ref="A1:H1"/>
    <mergeCell ref="A3:H3"/>
    <mergeCell ref="A4:A5"/>
    <mergeCell ref="B4:B5"/>
    <mergeCell ref="C4:E4"/>
    <mergeCell ref="F4:H4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80" r:id="rId1"/>
  <ignoredErrors>
    <ignoredError sqref="E8:E10 E17:E19 E12:E13 H16" formulaRange="1"/>
    <ignoredError sqref="E22" formula="1"/>
  </ignoredErrors>
</worksheet>
</file>

<file path=xl/worksheets/sheet36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25">
      <selection activeCell="C15" sqref="C15"/>
    </sheetView>
  </sheetViews>
  <sheetFormatPr defaultColWidth="9.00390625" defaultRowHeight="14.25"/>
  <cols>
    <col min="1" max="1" width="48.625" style="0" customWidth="1"/>
    <col min="2" max="2" width="6.625" style="0" customWidth="1"/>
    <col min="3" max="4" width="18.625" style="0" customWidth="1"/>
    <col min="5" max="5" width="13.875" style="0" hidden="1" customWidth="1"/>
    <col min="6" max="6" width="14.25390625" style="0" hidden="1" customWidth="1"/>
    <col min="7" max="7" width="9.00390625" style="0" customWidth="1"/>
    <col min="9" max="9" width="12.75390625" style="0" bestFit="1" customWidth="1"/>
  </cols>
  <sheetData>
    <row r="1" spans="1:4" ht="33" customHeight="1">
      <c r="A1" s="81" t="s">
        <v>232</v>
      </c>
      <c r="B1" s="81"/>
      <c r="C1" s="81"/>
      <c r="D1" s="81"/>
    </row>
    <row r="2" spans="1:4" ht="18" customHeight="1">
      <c r="A2" s="82" t="s">
        <v>233</v>
      </c>
      <c r="B2" s="82"/>
      <c r="C2" s="82"/>
      <c r="D2" s="82"/>
    </row>
    <row r="3" spans="1:9" ht="18" customHeight="1">
      <c r="A3" s="31" t="s">
        <v>351</v>
      </c>
      <c r="B3" s="31"/>
      <c r="C3" s="31"/>
      <c r="D3" s="31"/>
      <c r="E3" s="32"/>
      <c r="F3" s="32"/>
      <c r="G3" s="32"/>
      <c r="H3" s="32"/>
      <c r="I3" s="32"/>
    </row>
    <row r="4" spans="1:4" ht="18" customHeight="1">
      <c r="A4" s="68" t="s">
        <v>55</v>
      </c>
      <c r="B4" s="68" t="s">
        <v>286</v>
      </c>
      <c r="C4" s="68" t="s">
        <v>284</v>
      </c>
      <c r="D4" s="68" t="s">
        <v>285</v>
      </c>
    </row>
    <row r="5" spans="1:4" ht="18" customHeight="1">
      <c r="A5" s="30" t="s">
        <v>234</v>
      </c>
      <c r="B5" s="13"/>
      <c r="C5" s="13"/>
      <c r="D5" s="33"/>
    </row>
    <row r="6" spans="1:4" ht="18" customHeight="1">
      <c r="A6" s="30" t="s">
        <v>235</v>
      </c>
      <c r="B6" s="13"/>
      <c r="C6" s="34">
        <v>673721.0699999998</v>
      </c>
      <c r="D6" s="34">
        <v>1102009.6099999999</v>
      </c>
    </row>
    <row r="7" spans="1:4" ht="18" customHeight="1">
      <c r="A7" s="30" t="s">
        <v>236</v>
      </c>
      <c r="B7" s="13"/>
      <c r="C7" s="34">
        <v>0</v>
      </c>
      <c r="D7" s="34">
        <v>0</v>
      </c>
    </row>
    <row r="8" spans="1:4" ht="18" customHeight="1">
      <c r="A8" s="30" t="s">
        <v>237</v>
      </c>
      <c r="B8" s="13"/>
      <c r="C8" s="34">
        <v>0</v>
      </c>
      <c r="D8" s="34">
        <v>0</v>
      </c>
    </row>
    <row r="9" spans="1:4" ht="18" customHeight="1">
      <c r="A9" s="30" t="s">
        <v>238</v>
      </c>
      <c r="B9" s="13"/>
      <c r="C9" s="34">
        <v>0</v>
      </c>
      <c r="D9" s="34">
        <v>0</v>
      </c>
    </row>
    <row r="10" spans="1:4" ht="18" customHeight="1">
      <c r="A10" s="30" t="s">
        <v>239</v>
      </c>
      <c r="B10" s="13"/>
      <c r="C10" s="34">
        <v>0</v>
      </c>
      <c r="D10" s="34">
        <v>0</v>
      </c>
    </row>
    <row r="11" spans="1:9" ht="18" customHeight="1">
      <c r="A11" s="30" t="s">
        <v>240</v>
      </c>
      <c r="B11" s="13" t="s">
        <v>356</v>
      </c>
      <c r="C11" s="34">
        <v>28368.12</v>
      </c>
      <c r="D11" s="34">
        <v>509.37</v>
      </c>
      <c r="F11">
        <v>25800</v>
      </c>
      <c r="G11" s="9"/>
      <c r="I11" s="9"/>
    </row>
    <row r="12" spans="1:4" ht="18" customHeight="1">
      <c r="A12" s="30" t="s">
        <v>241</v>
      </c>
      <c r="B12" s="13"/>
      <c r="C12" s="34">
        <f>SUM(C6:C11)</f>
        <v>702089.1899999998</v>
      </c>
      <c r="D12" s="34">
        <f>SUM(D6:D11)</f>
        <v>1102518.98</v>
      </c>
    </row>
    <row r="13" spans="1:6" ht="18" customHeight="1">
      <c r="A13" s="30" t="s">
        <v>242</v>
      </c>
      <c r="B13" s="13"/>
      <c r="C13" s="34">
        <v>0</v>
      </c>
      <c r="D13" s="34">
        <v>0</v>
      </c>
      <c r="E13" s="9"/>
      <c r="F13" s="9"/>
    </row>
    <row r="14" spans="1:5" ht="18" customHeight="1">
      <c r="A14" s="30" t="s">
        <v>243</v>
      </c>
      <c r="B14" s="13"/>
      <c r="C14" s="34">
        <v>284827.69</v>
      </c>
      <c r="D14" s="34">
        <v>303177.3</v>
      </c>
      <c r="E14" s="47"/>
    </row>
    <row r="15" spans="1:4" ht="18" customHeight="1">
      <c r="A15" s="30" t="s">
        <v>244</v>
      </c>
      <c r="B15" s="13"/>
      <c r="C15" s="34">
        <v>644498.2199999999</v>
      </c>
      <c r="D15" s="34">
        <v>626215.87</v>
      </c>
    </row>
    <row r="16" spans="1:6" s="37" customFormat="1" ht="18" customHeight="1">
      <c r="A16" s="35" t="s">
        <v>245</v>
      </c>
      <c r="B16" s="13" t="s">
        <v>356</v>
      </c>
      <c r="C16" s="36">
        <v>22636.56</v>
      </c>
      <c r="D16" s="36">
        <v>1956.94</v>
      </c>
      <c r="E16" s="52" t="s">
        <v>307</v>
      </c>
      <c r="F16" s="50">
        <v>2170.1</v>
      </c>
    </row>
    <row r="17" spans="1:6" ht="18" customHeight="1">
      <c r="A17" s="30" t="s">
        <v>246</v>
      </c>
      <c r="B17" s="13"/>
      <c r="C17" s="34">
        <f>SUM(C13:C16)</f>
        <v>951962.47</v>
      </c>
      <c r="D17" s="34">
        <f>SUM(D13:D16)</f>
        <v>931350.1099999999</v>
      </c>
      <c r="E17" s="51" t="s">
        <v>306</v>
      </c>
      <c r="F17" s="40">
        <v>28989.33</v>
      </c>
    </row>
    <row r="18" spans="1:6" ht="18" customHeight="1">
      <c r="A18" s="13" t="s">
        <v>247</v>
      </c>
      <c r="B18" s="13"/>
      <c r="C18" s="38">
        <f>C12-C17</f>
        <v>-249873.28000000014</v>
      </c>
      <c r="D18" s="38">
        <f>D12-D17</f>
        <v>171168.8700000001</v>
      </c>
      <c r="E18" s="51" t="s">
        <v>308</v>
      </c>
      <c r="F18" s="40">
        <v>41773.8</v>
      </c>
    </row>
    <row r="19" spans="1:6" ht="18" customHeight="1">
      <c r="A19" s="30" t="s">
        <v>248</v>
      </c>
      <c r="B19" s="13"/>
      <c r="C19" s="13"/>
      <c r="D19" s="38"/>
      <c r="F19" s="9">
        <f>SUM(F16:F18)</f>
        <v>72933.23000000001</v>
      </c>
    </row>
    <row r="20" spans="1:4" ht="18" customHeight="1">
      <c r="A20" s="30" t="s">
        <v>249</v>
      </c>
      <c r="B20" s="13"/>
      <c r="C20" s="34">
        <v>0</v>
      </c>
      <c r="D20" s="34">
        <v>0</v>
      </c>
    </row>
    <row r="21" spans="1:4" ht="18" customHeight="1">
      <c r="A21" s="30" t="s">
        <v>250</v>
      </c>
      <c r="B21" s="13"/>
      <c r="C21" s="34">
        <v>0</v>
      </c>
      <c r="D21" s="34">
        <v>0</v>
      </c>
    </row>
    <row r="22" spans="1:4" ht="18" customHeight="1">
      <c r="A22" s="30" t="s">
        <v>251</v>
      </c>
      <c r="B22" s="13"/>
      <c r="C22" s="34">
        <v>0</v>
      </c>
      <c r="D22" s="34">
        <v>0</v>
      </c>
    </row>
    <row r="23" spans="1:4" ht="18" customHeight="1">
      <c r="A23" s="30" t="s">
        <v>252</v>
      </c>
      <c r="B23" s="13"/>
      <c r="C23" s="34">
        <v>0</v>
      </c>
      <c r="D23" s="34">
        <v>0</v>
      </c>
    </row>
    <row r="24" spans="1:4" ht="18" customHeight="1">
      <c r="A24" s="30" t="s">
        <v>241</v>
      </c>
      <c r="B24" s="13"/>
      <c r="C24" s="34">
        <v>0</v>
      </c>
      <c r="D24" s="34">
        <v>0</v>
      </c>
    </row>
    <row r="25" spans="1:4" ht="18" customHeight="1">
      <c r="A25" s="30" t="s">
        <v>253</v>
      </c>
      <c r="B25" s="13"/>
      <c r="C25" s="34">
        <v>7314</v>
      </c>
      <c r="D25" s="34">
        <v>5094</v>
      </c>
    </row>
    <row r="26" spans="1:4" ht="18" customHeight="1">
      <c r="A26" s="30" t="s">
        <v>254</v>
      </c>
      <c r="B26" s="13"/>
      <c r="C26" s="34">
        <v>0</v>
      </c>
      <c r="D26" s="34">
        <v>0</v>
      </c>
    </row>
    <row r="27" spans="1:4" ht="18" customHeight="1">
      <c r="A27" s="30" t="s">
        <v>255</v>
      </c>
      <c r="B27" s="13"/>
      <c r="C27" s="34">
        <v>0</v>
      </c>
      <c r="D27" s="34">
        <v>0</v>
      </c>
    </row>
    <row r="28" spans="1:4" ht="18" customHeight="1">
      <c r="A28" s="30" t="s">
        <v>246</v>
      </c>
      <c r="B28" s="13"/>
      <c r="C28" s="34">
        <f>SUM(C25:C27)</f>
        <v>7314</v>
      </c>
      <c r="D28" s="34">
        <f>SUM(D25:D27)</f>
        <v>5094</v>
      </c>
    </row>
    <row r="29" spans="1:4" ht="18" customHeight="1">
      <c r="A29" s="13" t="s">
        <v>256</v>
      </c>
      <c r="B29" s="13"/>
      <c r="C29" s="25">
        <f>C24-C28</f>
        <v>-7314</v>
      </c>
      <c r="D29" s="25">
        <f>D24-D28</f>
        <v>-5094</v>
      </c>
    </row>
    <row r="30" spans="1:4" ht="18" customHeight="1">
      <c r="A30" s="30" t="s">
        <v>257</v>
      </c>
      <c r="B30" s="13"/>
      <c r="C30" s="13"/>
      <c r="D30" s="38"/>
    </row>
    <row r="31" spans="1:4" ht="18" customHeight="1">
      <c r="A31" s="30" t="s">
        <v>258</v>
      </c>
      <c r="B31" s="13"/>
      <c r="C31" s="34">
        <v>0</v>
      </c>
      <c r="D31" s="34">
        <v>0</v>
      </c>
    </row>
    <row r="32" spans="1:4" ht="18" customHeight="1">
      <c r="A32" s="30" t="s">
        <v>259</v>
      </c>
      <c r="B32" s="13"/>
      <c r="C32" s="34">
        <v>0</v>
      </c>
      <c r="D32" s="34">
        <v>0</v>
      </c>
    </row>
    <row r="33" spans="1:4" ht="18" customHeight="1">
      <c r="A33" s="30" t="s">
        <v>241</v>
      </c>
      <c r="B33" s="13"/>
      <c r="C33" s="34">
        <v>0</v>
      </c>
      <c r="D33" s="34">
        <v>0</v>
      </c>
    </row>
    <row r="34" spans="1:4" ht="18" customHeight="1">
      <c r="A34" s="30" t="s">
        <v>260</v>
      </c>
      <c r="B34" s="13"/>
      <c r="C34" s="34">
        <v>0</v>
      </c>
      <c r="D34" s="34">
        <v>0</v>
      </c>
    </row>
    <row r="35" spans="1:4" ht="18" customHeight="1">
      <c r="A35" s="30" t="s">
        <v>261</v>
      </c>
      <c r="B35" s="13"/>
      <c r="C35" s="34">
        <v>0</v>
      </c>
      <c r="D35" s="34">
        <v>0</v>
      </c>
    </row>
    <row r="36" spans="1:4" ht="18" customHeight="1">
      <c r="A36" s="30" t="s">
        <v>262</v>
      </c>
      <c r="B36" s="13"/>
      <c r="C36" s="34">
        <v>0</v>
      </c>
      <c r="D36" s="34">
        <v>0</v>
      </c>
    </row>
    <row r="37" spans="1:4" ht="18" customHeight="1">
      <c r="A37" s="30" t="s">
        <v>246</v>
      </c>
      <c r="B37" s="13"/>
      <c r="C37" s="34">
        <v>0</v>
      </c>
      <c r="D37" s="34">
        <v>0</v>
      </c>
    </row>
    <row r="38" spans="1:4" ht="18" customHeight="1">
      <c r="A38" s="13" t="s">
        <v>263</v>
      </c>
      <c r="B38" s="13"/>
      <c r="C38" s="34">
        <v>0</v>
      </c>
      <c r="D38" s="34">
        <v>0</v>
      </c>
    </row>
    <row r="39" spans="1:4" ht="18" customHeight="1">
      <c r="A39" s="30" t="s">
        <v>264</v>
      </c>
      <c r="B39" s="13"/>
      <c r="C39" s="34">
        <v>0</v>
      </c>
      <c r="D39" s="34">
        <v>0</v>
      </c>
    </row>
    <row r="40" spans="1:4" ht="18" customHeight="1">
      <c r="A40" s="30" t="s">
        <v>265</v>
      </c>
      <c r="B40" s="13"/>
      <c r="C40" s="38">
        <f>C38+C39+C29+C18</f>
        <v>-257187.28000000014</v>
      </c>
      <c r="D40" s="38">
        <f>D38+D39+D29+D18</f>
        <v>166074.8700000001</v>
      </c>
    </row>
    <row r="41" ht="14.25" hidden="1">
      <c r="D41" s="9">
        <f>'资产负债表'!D6-'资产负债表'!C6</f>
        <v>166074.87</v>
      </c>
    </row>
    <row r="42" spans="3:4" ht="14.25">
      <c r="C42" s="9"/>
      <c r="D42" s="9">
        <f>'资产负债表'!D6-'资产负债表'!C6</f>
        <v>166074.87</v>
      </c>
    </row>
    <row r="43" ht="14.25">
      <c r="D43" s="47">
        <f>D40-D42</f>
        <v>0</v>
      </c>
    </row>
  </sheetData>
  <sheetProtection/>
  <mergeCells count="2">
    <mergeCell ref="A1:D1"/>
    <mergeCell ref="A2:D2"/>
  </mergeCells>
  <printOptions horizontalCentered="1"/>
  <pageMargins left="0" right="0" top="0.7480314960629921" bottom="0.35433070866141736" header="0.31496062992125984" footer="0.31496062992125984"/>
  <pageSetup horizontalDpi="600" verticalDpi="600" orientation="portrait" paperSize="9" r:id="rId1"/>
  <ignoredErrors>
    <ignoredError sqref="C28:D28" formulaRange="1"/>
  </ignoredErrors>
</worksheet>
</file>

<file path=xl/worksheets/sheet37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7">
      <selection activeCell="G9" sqref="G9:G10"/>
    </sheetView>
  </sheetViews>
  <sheetFormatPr defaultColWidth="9.00390625" defaultRowHeight="14.25"/>
  <cols>
    <col min="1" max="1" width="30.25390625" style="0" customWidth="1"/>
    <col min="2" max="2" width="5.125" style="0" customWidth="1"/>
    <col min="3" max="8" width="12.625" style="0" customWidth="1"/>
    <col min="10" max="10" width="13.875" style="0" bestFit="1" customWidth="1"/>
    <col min="11" max="11" width="12.75390625" style="0" bestFit="1" customWidth="1"/>
  </cols>
  <sheetData>
    <row r="1" spans="1:8" s="49" customFormat="1" ht="39.75" customHeight="1">
      <c r="A1" s="79" t="s">
        <v>53</v>
      </c>
      <c r="B1" s="79"/>
      <c r="C1" s="79"/>
      <c r="D1" s="79"/>
      <c r="E1" s="79"/>
      <c r="F1" s="79"/>
      <c r="G1" s="79"/>
      <c r="H1" s="79"/>
    </row>
    <row r="2" ht="24" customHeight="1">
      <c r="H2" s="12" t="s">
        <v>54</v>
      </c>
    </row>
    <row r="3" spans="1:8" ht="24" customHeight="1">
      <c r="A3" s="75" t="s">
        <v>310</v>
      </c>
      <c r="B3" s="75"/>
      <c r="C3" s="75"/>
      <c r="D3" s="75"/>
      <c r="E3" s="75"/>
      <c r="F3" s="75"/>
      <c r="G3" s="75"/>
      <c r="H3" s="75"/>
    </row>
    <row r="4" spans="1:8" ht="24" customHeight="1">
      <c r="A4" s="83" t="s">
        <v>55</v>
      </c>
      <c r="B4" s="83" t="s">
        <v>309</v>
      </c>
      <c r="C4" s="83" t="s">
        <v>284</v>
      </c>
      <c r="D4" s="83"/>
      <c r="E4" s="83"/>
      <c r="F4" s="83" t="s">
        <v>285</v>
      </c>
      <c r="G4" s="83"/>
      <c r="H4" s="83"/>
    </row>
    <row r="5" spans="1:8" ht="24" customHeight="1">
      <c r="A5" s="83"/>
      <c r="B5" s="83"/>
      <c r="C5" s="41" t="s">
        <v>58</v>
      </c>
      <c r="D5" s="41" t="s">
        <v>59</v>
      </c>
      <c r="E5" s="41" t="s">
        <v>60</v>
      </c>
      <c r="F5" s="41" t="s">
        <v>58</v>
      </c>
      <c r="G5" s="41" t="s">
        <v>59</v>
      </c>
      <c r="H5" s="41" t="s">
        <v>60</v>
      </c>
    </row>
    <row r="6" spans="1:8" ht="24" customHeight="1">
      <c r="A6" s="42" t="s">
        <v>61</v>
      </c>
      <c r="B6" s="48"/>
      <c r="C6" s="45"/>
      <c r="D6" s="45"/>
      <c r="E6" s="45"/>
      <c r="F6" s="43"/>
      <c r="G6" s="43"/>
      <c r="H6" s="43"/>
    </row>
    <row r="7" spans="1:8" ht="24" customHeight="1">
      <c r="A7" s="42" t="s">
        <v>77</v>
      </c>
      <c r="B7" s="48" t="s">
        <v>296</v>
      </c>
      <c r="C7" s="45">
        <f>SUM(C8:C21)</f>
        <v>341454.92</v>
      </c>
      <c r="D7" s="45">
        <f>SUM(D8:D21)</f>
        <v>208640</v>
      </c>
      <c r="E7" s="45">
        <f>SUM(E8:E21)</f>
        <v>550094.9199999999</v>
      </c>
      <c r="F7" s="45">
        <f>SUM(F8:F25)</f>
        <v>331314.32999999996</v>
      </c>
      <c r="G7" s="45">
        <f>SUM(G8:G25)</f>
        <v>138800</v>
      </c>
      <c r="H7" s="45">
        <f>SUM(H8:H25)</f>
        <v>470114.32999999996</v>
      </c>
    </row>
    <row r="8" spans="1:8" ht="24" customHeight="1">
      <c r="A8" s="46" t="s">
        <v>300</v>
      </c>
      <c r="B8" s="41"/>
      <c r="C8" s="45"/>
      <c r="D8" s="45"/>
      <c r="E8" s="45"/>
      <c r="F8" s="45"/>
      <c r="G8" s="45"/>
      <c r="H8" s="45"/>
    </row>
    <row r="9" spans="1:8" ht="24" customHeight="1">
      <c r="A9" s="46" t="s">
        <v>299</v>
      </c>
      <c r="B9" s="41"/>
      <c r="C9" s="45"/>
      <c r="D9" s="45">
        <v>88640</v>
      </c>
      <c r="E9" s="45">
        <f>SUM(C9:D9)</f>
        <v>88640</v>
      </c>
      <c r="F9" s="45"/>
      <c r="G9" s="45">
        <v>73200</v>
      </c>
      <c r="H9" s="45">
        <f aca="true" t="shared" si="0" ref="H9:H26">SUM(F9:G9)</f>
        <v>73200</v>
      </c>
    </row>
    <row r="10" spans="1:8" ht="24" customHeight="1">
      <c r="A10" s="46" t="s">
        <v>292</v>
      </c>
      <c r="B10" s="41"/>
      <c r="C10" s="45"/>
      <c r="D10" s="45">
        <v>120000</v>
      </c>
      <c r="E10" s="45">
        <f>SUM(C10:D10)</f>
        <v>120000</v>
      </c>
      <c r="F10" s="45"/>
      <c r="G10" s="45">
        <v>65600</v>
      </c>
      <c r="H10" s="45">
        <f t="shared" si="0"/>
        <v>65600</v>
      </c>
    </row>
    <row r="11" spans="1:8" ht="24" customHeight="1">
      <c r="A11" s="46" t="s">
        <v>301</v>
      </c>
      <c r="B11" s="41"/>
      <c r="C11" s="45"/>
      <c r="D11" s="45"/>
      <c r="E11" s="45"/>
      <c r="F11" s="45"/>
      <c r="G11" s="45"/>
      <c r="H11" s="45"/>
    </row>
    <row r="12" spans="1:8" ht="24" customHeight="1">
      <c r="A12" s="46" t="s">
        <v>289</v>
      </c>
      <c r="B12" s="41"/>
      <c r="C12" s="45">
        <v>30000</v>
      </c>
      <c r="D12" s="45"/>
      <c r="E12" s="45">
        <f aca="true" t="shared" si="1" ref="E12:E17">SUM(C12:D12)</f>
        <v>30000</v>
      </c>
      <c r="F12" s="45"/>
      <c r="G12" s="45"/>
      <c r="H12" s="45">
        <f t="shared" si="0"/>
        <v>0</v>
      </c>
    </row>
    <row r="13" spans="1:8" ht="24" customHeight="1">
      <c r="A13" s="46" t="s">
        <v>323</v>
      </c>
      <c r="B13" s="41"/>
      <c r="C13" s="45">
        <v>23604.92</v>
      </c>
      <c r="D13" s="45"/>
      <c r="E13" s="45">
        <f t="shared" si="1"/>
        <v>23604.92</v>
      </c>
      <c r="F13" s="45">
        <v>195474.33</v>
      </c>
      <c r="G13" s="45"/>
      <c r="H13" s="45">
        <f t="shared" si="0"/>
        <v>195474.33</v>
      </c>
    </row>
    <row r="14" spans="1:8" ht="24" customHeight="1">
      <c r="A14" s="46" t="s">
        <v>290</v>
      </c>
      <c r="B14" s="41"/>
      <c r="C14" s="45">
        <v>200000</v>
      </c>
      <c r="D14" s="45"/>
      <c r="E14" s="45">
        <f t="shared" si="1"/>
        <v>200000</v>
      </c>
      <c r="F14" s="45"/>
      <c r="G14" s="45"/>
      <c r="H14" s="45">
        <f t="shared" si="0"/>
        <v>0</v>
      </c>
    </row>
    <row r="15" spans="1:8" ht="24" customHeight="1">
      <c r="A15" s="46" t="s">
        <v>291</v>
      </c>
      <c r="B15" s="41"/>
      <c r="C15" s="45">
        <v>10000</v>
      </c>
      <c r="D15" s="45"/>
      <c r="E15" s="45">
        <f t="shared" si="1"/>
        <v>10000</v>
      </c>
      <c r="F15" s="45"/>
      <c r="G15" s="45"/>
      <c r="H15" s="45">
        <f t="shared" si="0"/>
        <v>0</v>
      </c>
    </row>
    <row r="16" spans="1:8" ht="24" customHeight="1">
      <c r="A16" s="46" t="s">
        <v>293</v>
      </c>
      <c r="B16" s="41"/>
      <c r="C16" s="45">
        <v>5000</v>
      </c>
      <c r="D16" s="45"/>
      <c r="E16" s="45">
        <f t="shared" si="1"/>
        <v>5000</v>
      </c>
      <c r="F16" s="45">
        <v>10000</v>
      </c>
      <c r="G16" s="45"/>
      <c r="H16" s="45">
        <f t="shared" si="0"/>
        <v>10000</v>
      </c>
    </row>
    <row r="17" spans="1:8" ht="24" customHeight="1">
      <c r="A17" s="46" t="s">
        <v>294</v>
      </c>
      <c r="B17" s="41"/>
      <c r="C17" s="45">
        <v>6000</v>
      </c>
      <c r="D17" s="45"/>
      <c r="E17" s="45">
        <f t="shared" si="1"/>
        <v>6000</v>
      </c>
      <c r="F17" s="45"/>
      <c r="G17" s="45"/>
      <c r="H17" s="45">
        <f t="shared" si="0"/>
        <v>0</v>
      </c>
    </row>
    <row r="18" spans="1:8" ht="24" customHeight="1">
      <c r="A18" s="46" t="s">
        <v>313</v>
      </c>
      <c r="B18" s="41"/>
      <c r="C18" s="45"/>
      <c r="D18" s="45"/>
      <c r="E18" s="45"/>
      <c r="F18" s="45">
        <v>10000</v>
      </c>
      <c r="G18" s="45"/>
      <c r="H18" s="45">
        <f t="shared" si="0"/>
        <v>10000</v>
      </c>
    </row>
    <row r="19" spans="1:8" ht="24" customHeight="1">
      <c r="A19" s="46" t="s">
        <v>312</v>
      </c>
      <c r="B19" s="41"/>
      <c r="C19" s="45"/>
      <c r="D19" s="45"/>
      <c r="E19" s="45"/>
      <c r="F19" s="45">
        <v>5000</v>
      </c>
      <c r="G19" s="45"/>
      <c r="H19" s="45">
        <f t="shared" si="0"/>
        <v>5000</v>
      </c>
    </row>
    <row r="20" spans="1:8" ht="24" customHeight="1">
      <c r="A20" s="46" t="s">
        <v>311</v>
      </c>
      <c r="B20" s="41"/>
      <c r="C20" s="45"/>
      <c r="D20" s="45"/>
      <c r="E20" s="45"/>
      <c r="F20" s="45">
        <v>30000</v>
      </c>
      <c r="G20" s="45"/>
      <c r="H20" s="45">
        <f t="shared" si="0"/>
        <v>30000</v>
      </c>
    </row>
    <row r="21" spans="1:8" ht="24" customHeight="1">
      <c r="A21" s="46" t="s">
        <v>295</v>
      </c>
      <c r="B21" s="41"/>
      <c r="C21" s="45">
        <v>66850</v>
      </c>
      <c r="D21" s="45"/>
      <c r="E21" s="45">
        <f>SUM(C21:D21)</f>
        <v>66850</v>
      </c>
      <c r="F21" s="45">
        <v>12000</v>
      </c>
      <c r="G21" s="45"/>
      <c r="H21" s="45">
        <f t="shared" si="0"/>
        <v>12000</v>
      </c>
    </row>
    <row r="22" spans="1:8" ht="24" customHeight="1">
      <c r="A22" s="46" t="s">
        <v>314</v>
      </c>
      <c r="B22" s="41"/>
      <c r="C22" s="45"/>
      <c r="D22" s="45"/>
      <c r="E22" s="45"/>
      <c r="F22" s="45">
        <v>4000</v>
      </c>
      <c r="G22" s="45"/>
      <c r="H22" s="45">
        <f t="shared" si="0"/>
        <v>4000</v>
      </c>
    </row>
    <row r="23" spans="1:8" ht="24" customHeight="1">
      <c r="A23" s="46" t="s">
        <v>315</v>
      </c>
      <c r="B23" s="41"/>
      <c r="C23" s="45"/>
      <c r="D23" s="45"/>
      <c r="E23" s="45"/>
      <c r="F23" s="45">
        <v>28500</v>
      </c>
      <c r="G23" s="45"/>
      <c r="H23" s="45">
        <f t="shared" si="0"/>
        <v>28500</v>
      </c>
    </row>
    <row r="24" spans="1:8" ht="24" customHeight="1">
      <c r="A24" s="46" t="s">
        <v>316</v>
      </c>
      <c r="B24" s="41"/>
      <c r="C24" s="45"/>
      <c r="D24" s="45"/>
      <c r="E24" s="45"/>
      <c r="F24" s="45">
        <v>20000</v>
      </c>
      <c r="G24" s="45"/>
      <c r="H24" s="45">
        <f t="shared" si="0"/>
        <v>20000</v>
      </c>
    </row>
    <row r="25" spans="1:8" ht="24" customHeight="1">
      <c r="A25" s="46" t="s">
        <v>317</v>
      </c>
      <c r="B25" s="41"/>
      <c r="C25" s="45"/>
      <c r="D25" s="45"/>
      <c r="E25" s="45"/>
      <c r="F25" s="45">
        <v>16340</v>
      </c>
      <c r="G25" s="45"/>
      <c r="H25" s="45">
        <f t="shared" si="0"/>
        <v>16340</v>
      </c>
    </row>
    <row r="26" spans="1:8" ht="24" customHeight="1">
      <c r="A26" s="42" t="s">
        <v>62</v>
      </c>
      <c r="B26" s="48" t="s">
        <v>296</v>
      </c>
      <c r="C26" s="45">
        <v>0.44</v>
      </c>
      <c r="D26" s="45"/>
      <c r="E26" s="45">
        <f>SUM(C26:D26)</f>
        <v>0.44</v>
      </c>
      <c r="F26" s="45"/>
      <c r="G26" s="45"/>
      <c r="H26" s="45">
        <f t="shared" si="0"/>
        <v>0</v>
      </c>
    </row>
    <row r="27" spans="1:8" ht="24" customHeight="1">
      <c r="A27" s="41" t="s">
        <v>63</v>
      </c>
      <c r="B27" s="41"/>
      <c r="C27" s="45">
        <f>C26+C7</f>
        <v>341455.36</v>
      </c>
      <c r="D27" s="45">
        <f>D26+D7</f>
        <v>208640</v>
      </c>
      <c r="E27" s="45">
        <f>SUM(C27:D27)</f>
        <v>550095.36</v>
      </c>
      <c r="F27" s="45">
        <f>F7+F26</f>
        <v>331314.32999999996</v>
      </c>
      <c r="G27" s="45">
        <f>G7+G26</f>
        <v>138800</v>
      </c>
      <c r="H27" s="45">
        <f>H7+H26</f>
        <v>470114.32999999996</v>
      </c>
    </row>
    <row r="28" spans="1:8" ht="24" customHeight="1">
      <c r="A28" s="42" t="s">
        <v>64</v>
      </c>
      <c r="B28" s="41"/>
      <c r="C28" s="45"/>
      <c r="D28" s="45"/>
      <c r="E28" s="45"/>
      <c r="F28" s="45"/>
      <c r="G28" s="45"/>
      <c r="H28" s="45"/>
    </row>
    <row r="29" spans="1:8" ht="24" customHeight="1">
      <c r="A29" s="42" t="s">
        <v>65</v>
      </c>
      <c r="B29" s="48" t="s">
        <v>297</v>
      </c>
      <c r="C29" s="45">
        <f>SUM(C30:C35)</f>
        <v>136713.8</v>
      </c>
      <c r="D29" s="45">
        <f>SUM(D30:D35)</f>
        <v>208009.76</v>
      </c>
      <c r="E29" s="45">
        <f>SUM(E30:E35)</f>
        <v>344723.56</v>
      </c>
      <c r="F29" s="45">
        <f>SUM(F30:F43)</f>
        <v>102608.73</v>
      </c>
      <c r="G29" s="45">
        <f>SUM(G30:G43)</f>
        <v>108432.62</v>
      </c>
      <c r="H29" s="45">
        <f>SUM(H30:H43)</f>
        <v>211041.34999999998</v>
      </c>
    </row>
    <row r="30" spans="1:8" ht="24" customHeight="1">
      <c r="A30" s="46" t="s">
        <v>95</v>
      </c>
      <c r="B30" s="41"/>
      <c r="C30" s="45"/>
      <c r="D30" s="45">
        <v>98566.13</v>
      </c>
      <c r="E30" s="45">
        <f aca="true" t="shared" si="2" ref="E30:E35">SUM(C30:D30)</f>
        <v>98566.13</v>
      </c>
      <c r="F30" s="45"/>
      <c r="G30" s="45">
        <v>69400</v>
      </c>
      <c r="H30" s="45">
        <f aca="true" t="shared" si="3" ref="H30:H46">SUM(F30:G30)</f>
        <v>69400</v>
      </c>
    </row>
    <row r="31" spans="1:8" ht="24" customHeight="1">
      <c r="A31" s="46" t="s">
        <v>292</v>
      </c>
      <c r="B31" s="41"/>
      <c r="C31" s="45"/>
      <c r="D31" s="45">
        <v>109443.63</v>
      </c>
      <c r="E31" s="45">
        <f t="shared" si="2"/>
        <v>109443.63</v>
      </c>
      <c r="F31" s="45"/>
      <c r="G31" s="45">
        <v>39032.62</v>
      </c>
      <c r="H31" s="45">
        <f t="shared" si="3"/>
        <v>39032.62</v>
      </c>
    </row>
    <row r="32" spans="1:8" ht="24" customHeight="1">
      <c r="A32" s="46" t="s">
        <v>295</v>
      </c>
      <c r="B32" s="41"/>
      <c r="C32" s="45">
        <v>83843.3</v>
      </c>
      <c r="D32" s="45"/>
      <c r="E32" s="45">
        <f t="shared" si="2"/>
        <v>83843.3</v>
      </c>
      <c r="F32" s="45">
        <v>51332.63</v>
      </c>
      <c r="G32" s="45"/>
      <c r="H32" s="45">
        <f t="shared" si="3"/>
        <v>51332.63</v>
      </c>
    </row>
    <row r="33" spans="1:8" ht="24" customHeight="1">
      <c r="A33" s="46" t="s">
        <v>302</v>
      </c>
      <c r="B33" s="41"/>
      <c r="C33" s="45">
        <v>18905.5</v>
      </c>
      <c r="D33" s="45"/>
      <c r="E33" s="45">
        <f t="shared" si="2"/>
        <v>18905.5</v>
      </c>
      <c r="F33" s="43">
        <v>-170</v>
      </c>
      <c r="G33" s="43"/>
      <c r="H33" s="43">
        <f t="shared" si="3"/>
        <v>-170</v>
      </c>
    </row>
    <row r="34" spans="1:8" ht="24" customHeight="1">
      <c r="A34" s="46" t="s">
        <v>303</v>
      </c>
      <c r="B34" s="41"/>
      <c r="C34" s="45">
        <v>501</v>
      </c>
      <c r="D34" s="45"/>
      <c r="E34" s="45">
        <f t="shared" si="2"/>
        <v>501</v>
      </c>
      <c r="F34" s="45"/>
      <c r="G34" s="45"/>
      <c r="H34" s="45">
        <f t="shared" si="3"/>
        <v>0</v>
      </c>
    </row>
    <row r="35" spans="1:8" ht="24" customHeight="1">
      <c r="A35" s="46" t="s">
        <v>304</v>
      </c>
      <c r="B35" s="41"/>
      <c r="C35" s="45">
        <v>33464</v>
      </c>
      <c r="D35" s="45"/>
      <c r="E35" s="45">
        <f t="shared" si="2"/>
        <v>33464</v>
      </c>
      <c r="F35" s="45"/>
      <c r="G35" s="45"/>
      <c r="H35" s="45">
        <f t="shared" si="3"/>
        <v>0</v>
      </c>
    </row>
    <row r="36" spans="1:8" ht="24" customHeight="1">
      <c r="A36" s="46" t="s">
        <v>318</v>
      </c>
      <c r="B36" s="41"/>
      <c r="C36" s="45"/>
      <c r="D36" s="45"/>
      <c r="E36" s="45"/>
      <c r="F36" s="45">
        <v>1615.3</v>
      </c>
      <c r="G36" s="45"/>
      <c r="H36" s="45">
        <f t="shared" si="3"/>
        <v>1615.3</v>
      </c>
    </row>
    <row r="37" spans="1:8" ht="24" customHeight="1">
      <c r="A37" s="46" t="s">
        <v>316</v>
      </c>
      <c r="B37" s="41"/>
      <c r="C37" s="45"/>
      <c r="D37" s="45"/>
      <c r="E37" s="45"/>
      <c r="F37" s="45">
        <v>21681.8</v>
      </c>
      <c r="G37" s="45"/>
      <c r="H37" s="45">
        <f t="shared" si="3"/>
        <v>21681.8</v>
      </c>
    </row>
    <row r="38" spans="1:8" ht="24" customHeight="1">
      <c r="A38" s="46" t="s">
        <v>314</v>
      </c>
      <c r="B38" s="41"/>
      <c r="C38" s="45"/>
      <c r="D38" s="45"/>
      <c r="E38" s="45"/>
      <c r="F38" s="45">
        <v>1039</v>
      </c>
      <c r="G38" s="45"/>
      <c r="H38" s="45">
        <f t="shared" si="3"/>
        <v>1039</v>
      </c>
    </row>
    <row r="39" spans="1:8" ht="24" customHeight="1">
      <c r="A39" s="46" t="s">
        <v>319</v>
      </c>
      <c r="B39" s="41"/>
      <c r="C39" s="45"/>
      <c r="D39" s="45"/>
      <c r="E39" s="45"/>
      <c r="F39" s="45">
        <v>3322</v>
      </c>
      <c r="G39" s="45"/>
      <c r="H39" s="45">
        <f t="shared" si="3"/>
        <v>3322</v>
      </c>
    </row>
    <row r="40" spans="1:8" ht="24" customHeight="1">
      <c r="A40" s="46" t="s">
        <v>315</v>
      </c>
      <c r="B40" s="41"/>
      <c r="C40" s="45"/>
      <c r="D40" s="45"/>
      <c r="E40" s="45"/>
      <c r="F40" s="45">
        <v>17368</v>
      </c>
      <c r="G40" s="45"/>
      <c r="H40" s="45">
        <f t="shared" si="3"/>
        <v>17368</v>
      </c>
    </row>
    <row r="41" spans="1:8" ht="24" customHeight="1">
      <c r="A41" s="46" t="s">
        <v>320</v>
      </c>
      <c r="B41" s="41"/>
      <c r="C41" s="45"/>
      <c r="D41" s="45"/>
      <c r="E41" s="45"/>
      <c r="F41" s="45">
        <v>5000</v>
      </c>
      <c r="G41" s="45"/>
      <c r="H41" s="45">
        <f t="shared" si="3"/>
        <v>5000</v>
      </c>
    </row>
    <row r="42" spans="1:8" ht="24" customHeight="1">
      <c r="A42" s="46" t="s">
        <v>321</v>
      </c>
      <c r="B42" s="41"/>
      <c r="C42" s="45"/>
      <c r="D42" s="45"/>
      <c r="E42" s="45"/>
      <c r="F42" s="45">
        <v>200</v>
      </c>
      <c r="G42" s="45"/>
      <c r="H42" s="45">
        <f t="shared" si="3"/>
        <v>200</v>
      </c>
    </row>
    <row r="43" spans="1:8" ht="24" customHeight="1">
      <c r="A43" s="46" t="s">
        <v>322</v>
      </c>
      <c r="B43" s="41"/>
      <c r="C43" s="45"/>
      <c r="D43" s="45"/>
      <c r="E43" s="45"/>
      <c r="F43" s="45">
        <v>1220</v>
      </c>
      <c r="G43" s="45"/>
      <c r="H43" s="45">
        <f t="shared" si="3"/>
        <v>1220</v>
      </c>
    </row>
    <row r="44" spans="1:8" ht="24" customHeight="1">
      <c r="A44" s="42" t="s">
        <v>66</v>
      </c>
      <c r="B44" s="48" t="s">
        <v>298</v>
      </c>
      <c r="C44" s="45">
        <v>211699.49</v>
      </c>
      <c r="D44" s="45"/>
      <c r="E44" s="45">
        <f>SUM(C44:D44)</f>
        <v>211699.49</v>
      </c>
      <c r="F44" s="45">
        <v>261152.51</v>
      </c>
      <c r="G44" s="45"/>
      <c r="H44" s="45">
        <f t="shared" si="3"/>
        <v>261152.51</v>
      </c>
    </row>
    <row r="45" spans="1:10" ht="24" customHeight="1">
      <c r="A45" s="42" t="s">
        <v>67</v>
      </c>
      <c r="B45" s="41"/>
      <c r="C45" s="45"/>
      <c r="D45" s="45"/>
      <c r="E45" s="45"/>
      <c r="F45" s="45"/>
      <c r="G45" s="45"/>
      <c r="H45" s="45"/>
      <c r="J45" s="9"/>
    </row>
    <row r="46" spans="1:11" ht="24" customHeight="1">
      <c r="A46" s="42" t="s">
        <v>68</v>
      </c>
      <c r="B46" s="48" t="s">
        <v>305</v>
      </c>
      <c r="C46" s="45">
        <v>1488.32</v>
      </c>
      <c r="D46" s="45"/>
      <c r="E46" s="45">
        <f>SUM(C46:D46)</f>
        <v>1488.32</v>
      </c>
      <c r="F46" s="45">
        <v>1948.66</v>
      </c>
      <c r="G46" s="45"/>
      <c r="H46" s="45">
        <f t="shared" si="3"/>
        <v>1948.66</v>
      </c>
      <c r="K46" s="9"/>
    </row>
    <row r="47" spans="1:8" ht="24" customHeight="1">
      <c r="A47" s="41" t="s">
        <v>69</v>
      </c>
      <c r="B47" s="41"/>
      <c r="C47" s="45">
        <f>C29++C44+C45+C46</f>
        <v>349901.61</v>
      </c>
      <c r="D47" s="45">
        <f>D29++D44+D45+D46</f>
        <v>208009.76</v>
      </c>
      <c r="E47" s="45">
        <f>E29+E44+E45+E46</f>
        <v>557911.37</v>
      </c>
      <c r="F47" s="45">
        <f>F29++F44+F45+F46</f>
        <v>365709.89999999997</v>
      </c>
      <c r="G47" s="45">
        <f>G29++G44+G45+G46</f>
        <v>108432.62</v>
      </c>
      <c r="H47" s="45">
        <f>H29++H44+H45+H46</f>
        <v>474142.51999999996</v>
      </c>
    </row>
    <row r="48" spans="1:11" ht="34.5" customHeight="1">
      <c r="A48" s="42" t="s">
        <v>70</v>
      </c>
      <c r="B48" s="41"/>
      <c r="C48" s="44"/>
      <c r="D48" s="44"/>
      <c r="E48" s="44"/>
      <c r="F48" s="44"/>
      <c r="G48" s="44"/>
      <c r="H48" s="44"/>
      <c r="J48" s="9"/>
      <c r="K48" s="9"/>
    </row>
    <row r="49" spans="1:8" ht="39.75" customHeight="1">
      <c r="A49" s="42" t="s">
        <v>71</v>
      </c>
      <c r="B49" s="41"/>
      <c r="C49" s="45">
        <f aca="true" t="shared" si="4" ref="C49:H49">C27-C47</f>
        <v>-8446.25</v>
      </c>
      <c r="D49" s="45">
        <f t="shared" si="4"/>
        <v>630.2399999999907</v>
      </c>
      <c r="E49" s="45">
        <f t="shared" si="4"/>
        <v>-7816.010000000009</v>
      </c>
      <c r="F49" s="45">
        <f t="shared" si="4"/>
        <v>-34395.57000000001</v>
      </c>
      <c r="G49" s="45">
        <f t="shared" si="4"/>
        <v>30367.380000000005</v>
      </c>
      <c r="H49" s="45">
        <f t="shared" si="4"/>
        <v>-4028.1900000000023</v>
      </c>
    </row>
    <row r="52" ht="14.25">
      <c r="F52" s="47"/>
    </row>
  </sheetData>
  <sheetProtection/>
  <mergeCells count="6">
    <mergeCell ref="A1:H1"/>
    <mergeCell ref="A3:H3"/>
    <mergeCell ref="A4:A5"/>
    <mergeCell ref="B4:B5"/>
    <mergeCell ref="C4:E4"/>
    <mergeCell ref="F4:H4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8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22">
      <selection activeCell="A9" sqref="A9:IV39"/>
    </sheetView>
  </sheetViews>
  <sheetFormatPr defaultColWidth="9.00390625" defaultRowHeight="15" customHeight="1"/>
  <cols>
    <col min="1" max="1" width="22.375" style="14" customWidth="1"/>
    <col min="2" max="14" width="10.625" style="14" customWidth="1"/>
    <col min="15" max="16" width="9.25390625" style="14" bestFit="1" customWidth="1"/>
    <col min="17" max="16384" width="9.00390625" style="14" customWidth="1"/>
  </cols>
  <sheetData>
    <row r="1" spans="1:14" ht="28.5" customHeight="1">
      <c r="A1" s="77" t="s">
        <v>79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 customHeight="1">
      <c r="A2" s="15" t="s">
        <v>80</v>
      </c>
      <c r="B2" s="16">
        <v>41275</v>
      </c>
      <c r="C2" s="16">
        <v>41306</v>
      </c>
      <c r="D2" s="16">
        <v>41334</v>
      </c>
      <c r="E2" s="16">
        <v>41365</v>
      </c>
      <c r="F2" s="16">
        <v>41395</v>
      </c>
      <c r="G2" s="16">
        <v>41426</v>
      </c>
      <c r="H2" s="16">
        <v>41456</v>
      </c>
      <c r="I2" s="16">
        <v>41487</v>
      </c>
      <c r="J2" s="16">
        <v>41518</v>
      </c>
      <c r="K2" s="16">
        <v>41548</v>
      </c>
      <c r="L2" s="16">
        <v>41579</v>
      </c>
      <c r="M2" s="16">
        <v>41609</v>
      </c>
      <c r="N2" s="17" t="s">
        <v>81</v>
      </c>
    </row>
    <row r="3" spans="1:14" ht="15" customHeight="1">
      <c r="A3" s="15" t="s">
        <v>96</v>
      </c>
      <c r="B3" s="19">
        <v>35728</v>
      </c>
      <c r="C3" s="19">
        <v>142912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>
        <f>SUM(B3:M3)</f>
        <v>178640</v>
      </c>
    </row>
    <row r="4" spans="1:14" ht="15" customHeight="1">
      <c r="A4" s="15" t="s">
        <v>174</v>
      </c>
      <c r="B4" s="19"/>
      <c r="C4" s="19"/>
      <c r="D4" s="19"/>
      <c r="E4" s="19"/>
      <c r="F4" s="19"/>
      <c r="G4" s="19"/>
      <c r="H4" s="19">
        <v>160000</v>
      </c>
      <c r="I4" s="19"/>
      <c r="J4" s="19"/>
      <c r="K4" s="19"/>
      <c r="L4" s="19"/>
      <c r="M4" s="19"/>
      <c r="N4" s="19">
        <f>SUM(B4:M4)</f>
        <v>160000</v>
      </c>
    </row>
    <row r="5" spans="1:14" ht="15" customHeight="1">
      <c r="A5" s="15" t="s">
        <v>228</v>
      </c>
      <c r="B5" s="19"/>
      <c r="C5" s="19"/>
      <c r="D5" s="19"/>
      <c r="E5" s="19"/>
      <c r="F5" s="19"/>
      <c r="G5" s="19"/>
      <c r="H5" s="19"/>
      <c r="I5" s="19"/>
      <c r="J5" s="19"/>
      <c r="K5" s="19">
        <v>8000</v>
      </c>
      <c r="L5" s="19"/>
      <c r="M5" s="19">
        <v>58850</v>
      </c>
      <c r="N5" s="19">
        <f>SUM(B5:M5)</f>
        <v>66850</v>
      </c>
    </row>
    <row r="6" spans="1:15" ht="15" customHeight="1">
      <c r="A6" s="15" t="s">
        <v>82</v>
      </c>
      <c r="B6" s="19">
        <f aca="true" t="shared" si="0" ref="B6:G6">SUM(B3:B4)</f>
        <v>35728</v>
      </c>
      <c r="C6" s="19">
        <f t="shared" si="0"/>
        <v>142912</v>
      </c>
      <c r="D6" s="19">
        <f t="shared" si="0"/>
        <v>0</v>
      </c>
      <c r="E6" s="19">
        <f t="shared" si="0"/>
        <v>0</v>
      </c>
      <c r="F6" s="19">
        <f t="shared" si="0"/>
        <v>0</v>
      </c>
      <c r="G6" s="19">
        <f t="shared" si="0"/>
        <v>0</v>
      </c>
      <c r="H6" s="19">
        <f aca="true" t="shared" si="1" ref="H6:N6">SUM(H3:H5)</f>
        <v>160000</v>
      </c>
      <c r="I6" s="19">
        <f t="shared" si="1"/>
        <v>0</v>
      </c>
      <c r="J6" s="19">
        <f t="shared" si="1"/>
        <v>0</v>
      </c>
      <c r="K6" s="19">
        <f t="shared" si="1"/>
        <v>8000</v>
      </c>
      <c r="L6" s="19">
        <f t="shared" si="1"/>
        <v>0</v>
      </c>
      <c r="M6" s="19">
        <f t="shared" si="1"/>
        <v>58850</v>
      </c>
      <c r="N6" s="19">
        <f t="shared" si="1"/>
        <v>405490</v>
      </c>
      <c r="O6" s="21"/>
    </row>
    <row r="9" spans="1:14" ht="28.5" customHeight="1">
      <c r="A9" s="77" t="s">
        <v>83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</row>
    <row r="10" spans="1:14" ht="15" customHeight="1">
      <c r="A10" s="17" t="s">
        <v>80</v>
      </c>
      <c r="B10" s="16">
        <v>41275</v>
      </c>
      <c r="C10" s="16">
        <v>41306</v>
      </c>
      <c r="D10" s="16">
        <v>41334</v>
      </c>
      <c r="E10" s="16">
        <v>41365</v>
      </c>
      <c r="F10" s="16">
        <v>41395</v>
      </c>
      <c r="G10" s="16">
        <v>41426</v>
      </c>
      <c r="H10" s="16">
        <v>41456</v>
      </c>
      <c r="I10" s="16">
        <v>41487</v>
      </c>
      <c r="J10" s="16">
        <v>41518</v>
      </c>
      <c r="K10" s="16">
        <v>41548</v>
      </c>
      <c r="L10" s="16">
        <v>41579</v>
      </c>
      <c r="M10" s="16">
        <v>41609</v>
      </c>
      <c r="N10" s="17" t="s">
        <v>81</v>
      </c>
    </row>
    <row r="11" spans="1:15" ht="15" customHeight="1">
      <c r="A11" s="22" t="s">
        <v>97</v>
      </c>
      <c r="B11" s="23">
        <f aca="true" t="shared" si="2" ref="B11:M11">B12+B23</f>
        <v>25301.35</v>
      </c>
      <c r="C11" s="23">
        <f t="shared" si="2"/>
        <v>2000</v>
      </c>
      <c r="D11" s="23">
        <f t="shared" si="2"/>
        <v>16903.42</v>
      </c>
      <c r="E11" s="23">
        <f t="shared" si="2"/>
        <v>8969</v>
      </c>
      <c r="F11" s="23">
        <f t="shared" si="2"/>
        <v>15279.36</v>
      </c>
      <c r="G11" s="23">
        <f t="shared" si="2"/>
        <v>9771</v>
      </c>
      <c r="H11" s="23">
        <f t="shared" si="2"/>
        <v>9771</v>
      </c>
      <c r="I11" s="23">
        <f>I12+I23</f>
        <v>1739</v>
      </c>
      <c r="J11" s="23">
        <f>J12+J23</f>
        <v>0</v>
      </c>
      <c r="K11" s="23">
        <f>K12+K23</f>
        <v>3232</v>
      </c>
      <c r="L11" s="23">
        <f>L12+L23</f>
        <v>2800</v>
      </c>
      <c r="M11" s="23">
        <f t="shared" si="2"/>
        <v>2800</v>
      </c>
      <c r="N11" s="23">
        <f>SUM(B11:M11)</f>
        <v>98566.13</v>
      </c>
      <c r="O11" s="21"/>
    </row>
    <row r="12" spans="1:14" ht="15" customHeight="1">
      <c r="A12" s="18" t="s">
        <v>98</v>
      </c>
      <c r="B12" s="19">
        <f aca="true" t="shared" si="3" ref="B12:M12">B16+B19+B13+B22</f>
        <v>3896</v>
      </c>
      <c r="C12" s="19">
        <f t="shared" si="3"/>
        <v>2000</v>
      </c>
      <c r="D12" s="19">
        <f t="shared" si="3"/>
        <v>16903.42</v>
      </c>
      <c r="E12" s="19">
        <f t="shared" si="3"/>
        <v>8969</v>
      </c>
      <c r="F12" s="19">
        <f t="shared" si="3"/>
        <v>15279.36</v>
      </c>
      <c r="G12" s="19">
        <f t="shared" si="3"/>
        <v>9771</v>
      </c>
      <c r="H12" s="19">
        <f t="shared" si="3"/>
        <v>9771</v>
      </c>
      <c r="I12" s="19">
        <f t="shared" si="3"/>
        <v>1739</v>
      </c>
      <c r="J12" s="19">
        <f>J16+J19+J13+J22</f>
        <v>0</v>
      </c>
      <c r="K12" s="19">
        <f>K16+K19+K13+K22</f>
        <v>3232</v>
      </c>
      <c r="L12" s="19">
        <f>L16+L19+L13+L22</f>
        <v>2800</v>
      </c>
      <c r="M12" s="19">
        <f t="shared" si="3"/>
        <v>2800</v>
      </c>
      <c r="N12" s="19"/>
    </row>
    <row r="13" spans="1:14" ht="15" customHeight="1">
      <c r="A13" s="18" t="s">
        <v>99</v>
      </c>
      <c r="B13" s="19">
        <f aca="true" t="shared" si="4" ref="B13:H13">SUM(B14:B15)</f>
        <v>569</v>
      </c>
      <c r="C13" s="19">
        <f t="shared" si="4"/>
        <v>0</v>
      </c>
      <c r="D13" s="19">
        <f t="shared" si="4"/>
        <v>0</v>
      </c>
      <c r="E13" s="19">
        <f t="shared" si="4"/>
        <v>8800</v>
      </c>
      <c r="F13" s="19">
        <f t="shared" si="4"/>
        <v>9681</v>
      </c>
      <c r="G13" s="19">
        <f t="shared" si="4"/>
        <v>9771</v>
      </c>
      <c r="H13" s="19">
        <f t="shared" si="4"/>
        <v>9771</v>
      </c>
      <c r="I13" s="19">
        <f>SUM(I14:I15)</f>
        <v>1739</v>
      </c>
      <c r="J13" s="19">
        <f>SUM(J14:J15)</f>
        <v>0</v>
      </c>
      <c r="K13" s="19">
        <f>SUM(K14:K15)</f>
        <v>3232</v>
      </c>
      <c r="L13" s="19">
        <f>SUM(L14:L15)</f>
        <v>2800</v>
      </c>
      <c r="M13" s="19">
        <f>SUM(M14:M15)</f>
        <v>2800</v>
      </c>
      <c r="N13" s="19"/>
    </row>
    <row r="14" spans="1:15" ht="15" customHeight="1">
      <c r="A14" s="18" t="s">
        <v>100</v>
      </c>
      <c r="B14" s="19">
        <v>569</v>
      </c>
      <c r="C14" s="19"/>
      <c r="D14" s="19"/>
      <c r="E14" s="19">
        <v>4000</v>
      </c>
      <c r="F14" s="19">
        <v>4000</v>
      </c>
      <c r="G14" s="19">
        <v>4000</v>
      </c>
      <c r="H14" s="19">
        <v>4000</v>
      </c>
      <c r="I14" s="19"/>
      <c r="J14" s="19"/>
      <c r="K14" s="19"/>
      <c r="L14" s="19">
        <v>800</v>
      </c>
      <c r="M14" s="19">
        <v>800</v>
      </c>
      <c r="N14" s="19"/>
      <c r="O14" s="21"/>
    </row>
    <row r="15" spans="1:15" ht="15" customHeight="1">
      <c r="A15" s="18" t="s">
        <v>130</v>
      </c>
      <c r="B15" s="19"/>
      <c r="C15" s="19"/>
      <c r="D15" s="19"/>
      <c r="E15" s="19">
        <v>4800</v>
      </c>
      <c r="F15" s="19">
        <v>5681</v>
      </c>
      <c r="G15" s="19">
        <v>5771</v>
      </c>
      <c r="H15" s="19">
        <v>5771</v>
      </c>
      <c r="I15" s="19">
        <v>1739</v>
      </c>
      <c r="J15" s="19"/>
      <c r="K15" s="19">
        <v>3232</v>
      </c>
      <c r="L15" s="19">
        <v>2000</v>
      </c>
      <c r="M15" s="19">
        <v>2000</v>
      </c>
      <c r="N15" s="19"/>
      <c r="O15" s="26"/>
    </row>
    <row r="16" spans="1:14" ht="15" customHeight="1">
      <c r="A16" s="18" t="s">
        <v>101</v>
      </c>
      <c r="B16" s="19">
        <f aca="true" t="shared" si="5" ref="B16:M16">SUM(B17:B18)</f>
        <v>0</v>
      </c>
      <c r="C16" s="19">
        <f t="shared" si="5"/>
        <v>0</v>
      </c>
      <c r="D16" s="19">
        <f t="shared" si="5"/>
        <v>2000</v>
      </c>
      <c r="E16" s="19">
        <f t="shared" si="5"/>
        <v>0</v>
      </c>
      <c r="F16" s="19">
        <f t="shared" si="5"/>
        <v>0</v>
      </c>
      <c r="G16" s="19">
        <f t="shared" si="5"/>
        <v>0</v>
      </c>
      <c r="H16" s="19">
        <f t="shared" si="5"/>
        <v>0</v>
      </c>
      <c r="I16" s="19">
        <f t="shared" si="5"/>
        <v>0</v>
      </c>
      <c r="J16" s="19">
        <f t="shared" si="5"/>
        <v>0</v>
      </c>
      <c r="K16" s="19">
        <f t="shared" si="5"/>
        <v>0</v>
      </c>
      <c r="L16" s="19">
        <f t="shared" si="5"/>
        <v>0</v>
      </c>
      <c r="M16" s="19">
        <f t="shared" si="5"/>
        <v>0</v>
      </c>
      <c r="N16" s="19"/>
    </row>
    <row r="17" spans="1:14" ht="15" customHeight="1">
      <c r="A17" s="18" t="s">
        <v>115</v>
      </c>
      <c r="B17" s="19"/>
      <c r="C17" s="19"/>
      <c r="D17" s="19">
        <v>2000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5" customHeight="1">
      <c r="A18" s="18" t="s">
        <v>102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5" customHeight="1">
      <c r="A19" s="18" t="s">
        <v>103</v>
      </c>
      <c r="B19" s="19">
        <f aca="true" t="shared" si="6" ref="B19:M19">SUM(B20:B21)</f>
        <v>3327</v>
      </c>
      <c r="C19" s="19">
        <f t="shared" si="6"/>
        <v>2000</v>
      </c>
      <c r="D19" s="19">
        <f t="shared" si="6"/>
        <v>5003.42</v>
      </c>
      <c r="E19" s="19">
        <f t="shared" si="6"/>
        <v>0</v>
      </c>
      <c r="F19" s="19">
        <f t="shared" si="6"/>
        <v>5598.36</v>
      </c>
      <c r="G19" s="19">
        <f t="shared" si="6"/>
        <v>0</v>
      </c>
      <c r="H19" s="19">
        <f t="shared" si="6"/>
        <v>0</v>
      </c>
      <c r="I19" s="19">
        <f t="shared" si="6"/>
        <v>0</v>
      </c>
      <c r="J19" s="19">
        <f t="shared" si="6"/>
        <v>0</v>
      </c>
      <c r="K19" s="19">
        <f t="shared" si="6"/>
        <v>0</v>
      </c>
      <c r="L19" s="19">
        <f t="shared" si="6"/>
        <v>0</v>
      </c>
      <c r="M19" s="19">
        <f t="shared" si="6"/>
        <v>0</v>
      </c>
      <c r="N19" s="19"/>
    </row>
    <row r="20" spans="1:14" ht="15" customHeight="1">
      <c r="A20" s="18" t="s">
        <v>104</v>
      </c>
      <c r="B20" s="19">
        <v>1327</v>
      </c>
      <c r="C20" s="19">
        <v>0</v>
      </c>
      <c r="D20" s="19"/>
      <c r="E20" s="19"/>
      <c r="F20" s="19">
        <v>825</v>
      </c>
      <c r="G20" s="19"/>
      <c r="H20" s="19"/>
      <c r="I20" s="19"/>
      <c r="J20" s="19"/>
      <c r="K20" s="19"/>
      <c r="L20" s="19"/>
      <c r="M20" s="19"/>
      <c r="N20" s="19"/>
    </row>
    <row r="21" spans="1:14" ht="15" customHeight="1">
      <c r="A21" s="18" t="s">
        <v>109</v>
      </c>
      <c r="B21" s="19">
        <v>2000</v>
      </c>
      <c r="C21" s="19">
        <v>2000</v>
      </c>
      <c r="D21" s="19">
        <v>5003.42</v>
      </c>
      <c r="E21" s="19"/>
      <c r="F21" s="19">
        <v>4773.36</v>
      </c>
      <c r="G21" s="19"/>
      <c r="H21" s="19"/>
      <c r="I21" s="19"/>
      <c r="J21" s="19"/>
      <c r="K21" s="19"/>
      <c r="L21" s="19"/>
      <c r="M21" s="19"/>
      <c r="N21" s="19"/>
    </row>
    <row r="22" spans="1:14" ht="15" customHeight="1">
      <c r="A22" s="18" t="s">
        <v>106</v>
      </c>
      <c r="B22" s="19"/>
      <c r="C22" s="19"/>
      <c r="D22" s="19">
        <v>9900</v>
      </c>
      <c r="E22" s="19">
        <v>169</v>
      </c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5" customHeight="1">
      <c r="A23" s="18" t="s">
        <v>105</v>
      </c>
      <c r="B23" s="19">
        <f aca="true" t="shared" si="7" ref="B23:M23">B24</f>
        <v>21405.35</v>
      </c>
      <c r="C23" s="19">
        <f t="shared" si="7"/>
        <v>0</v>
      </c>
      <c r="D23" s="19">
        <f t="shared" si="7"/>
        <v>0</v>
      </c>
      <c r="E23" s="19">
        <f t="shared" si="7"/>
        <v>0</v>
      </c>
      <c r="F23" s="19">
        <f t="shared" si="7"/>
        <v>0</v>
      </c>
      <c r="G23" s="19">
        <f t="shared" si="7"/>
        <v>0</v>
      </c>
      <c r="H23" s="19">
        <f t="shared" si="7"/>
        <v>0</v>
      </c>
      <c r="I23" s="19">
        <f t="shared" si="7"/>
        <v>0</v>
      </c>
      <c r="J23" s="19">
        <f t="shared" si="7"/>
        <v>0</v>
      </c>
      <c r="K23" s="19">
        <f t="shared" si="7"/>
        <v>0</v>
      </c>
      <c r="L23" s="19">
        <f t="shared" si="7"/>
        <v>0</v>
      </c>
      <c r="M23" s="19">
        <f t="shared" si="7"/>
        <v>0</v>
      </c>
      <c r="N23" s="19"/>
    </row>
    <row r="24" spans="1:14" ht="15" customHeight="1">
      <c r="A24" s="18" t="s">
        <v>106</v>
      </c>
      <c r="B24" s="19">
        <v>21405.35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15" customHeight="1">
      <c r="A25" s="22" t="s">
        <v>168</v>
      </c>
      <c r="B25" s="23">
        <f aca="true" t="shared" si="8" ref="B25:M25">SUM(B26:B33)</f>
        <v>0</v>
      </c>
      <c r="C25" s="23">
        <f t="shared" si="8"/>
        <v>0</v>
      </c>
      <c r="D25" s="23">
        <f t="shared" si="8"/>
        <v>0</v>
      </c>
      <c r="E25" s="23">
        <f t="shared" si="8"/>
        <v>0</v>
      </c>
      <c r="F25" s="23">
        <f t="shared" si="8"/>
        <v>0</v>
      </c>
      <c r="G25" s="23">
        <f t="shared" si="8"/>
        <v>0</v>
      </c>
      <c r="H25" s="23">
        <f t="shared" si="8"/>
        <v>3000</v>
      </c>
      <c r="I25" s="23">
        <f t="shared" si="8"/>
        <v>33294.2</v>
      </c>
      <c r="J25" s="23">
        <f t="shared" si="8"/>
        <v>37369.49</v>
      </c>
      <c r="K25" s="23">
        <f t="shared" si="8"/>
        <v>14146.6</v>
      </c>
      <c r="L25" s="23">
        <f>SUM(L26:L33)</f>
        <v>10020.43</v>
      </c>
      <c r="M25" s="23">
        <f t="shared" si="8"/>
        <v>11612.91</v>
      </c>
      <c r="N25" s="23">
        <f>SUM(B25:M25)</f>
        <v>109443.63</v>
      </c>
    </row>
    <row r="26" spans="1:14" ht="15" customHeight="1">
      <c r="A26" s="18" t="s">
        <v>169</v>
      </c>
      <c r="B26" s="19"/>
      <c r="C26" s="19"/>
      <c r="D26" s="19"/>
      <c r="E26" s="19"/>
      <c r="F26" s="19"/>
      <c r="G26" s="19"/>
      <c r="H26" s="19">
        <v>197</v>
      </c>
      <c r="I26" s="19">
        <v>8708.7</v>
      </c>
      <c r="J26" s="19">
        <v>9500.4</v>
      </c>
      <c r="K26" s="19">
        <v>4064</v>
      </c>
      <c r="L26" s="19">
        <v>700</v>
      </c>
      <c r="M26" s="19">
        <v>2058</v>
      </c>
      <c r="N26" s="19"/>
    </row>
    <row r="27" spans="1:14" ht="15" customHeight="1">
      <c r="A27" s="18" t="s">
        <v>170</v>
      </c>
      <c r="B27" s="19"/>
      <c r="C27" s="19"/>
      <c r="D27" s="19"/>
      <c r="E27" s="19"/>
      <c r="F27" s="19"/>
      <c r="G27" s="19"/>
      <c r="H27" s="19">
        <v>2803</v>
      </c>
      <c r="I27" s="19">
        <v>1397</v>
      </c>
      <c r="J27" s="19">
        <v>0</v>
      </c>
      <c r="K27" s="19"/>
      <c r="L27" s="19">
        <v>885</v>
      </c>
      <c r="M27" s="19">
        <v>2390</v>
      </c>
      <c r="N27" s="19"/>
    </row>
    <row r="28" spans="1:14" ht="15" customHeight="1">
      <c r="A28" s="18" t="s">
        <v>197</v>
      </c>
      <c r="B28" s="19"/>
      <c r="C28" s="19"/>
      <c r="D28" s="19"/>
      <c r="E28" s="19"/>
      <c r="F28" s="19"/>
      <c r="G28" s="19"/>
      <c r="H28" s="19"/>
      <c r="I28" s="19">
        <v>1000</v>
      </c>
      <c r="J28" s="19">
        <v>1000</v>
      </c>
      <c r="K28" s="19">
        <v>1000</v>
      </c>
      <c r="L28" s="19">
        <v>1000</v>
      </c>
      <c r="M28" s="19">
        <v>1000</v>
      </c>
      <c r="N28" s="19"/>
    </row>
    <row r="29" spans="1:14" ht="15" customHeight="1">
      <c r="A29" s="18" t="s">
        <v>193</v>
      </c>
      <c r="B29" s="19"/>
      <c r="C29" s="19"/>
      <c r="D29" s="19"/>
      <c r="E29" s="19"/>
      <c r="F29" s="19"/>
      <c r="G29" s="19"/>
      <c r="H29" s="19"/>
      <c r="I29" s="19">
        <v>200</v>
      </c>
      <c r="J29" s="19"/>
      <c r="K29" s="19">
        <v>169</v>
      </c>
      <c r="L29" s="19">
        <v>189</v>
      </c>
      <c r="M29" s="19">
        <v>369</v>
      </c>
      <c r="N29" s="19"/>
    </row>
    <row r="30" spans="1:14" ht="15" customHeight="1">
      <c r="A30" s="18" t="s">
        <v>194</v>
      </c>
      <c r="B30" s="19"/>
      <c r="C30" s="19"/>
      <c r="D30" s="19"/>
      <c r="E30" s="19"/>
      <c r="F30" s="19"/>
      <c r="G30" s="19"/>
      <c r="H30" s="19"/>
      <c r="I30" s="19">
        <v>18000</v>
      </c>
      <c r="J30" s="19"/>
      <c r="K30" s="19"/>
      <c r="L30" s="19">
        <v>1500</v>
      </c>
      <c r="M30" s="19">
        <v>0</v>
      </c>
      <c r="N30" s="19"/>
    </row>
    <row r="31" spans="1:14" ht="15" customHeight="1">
      <c r="A31" s="18" t="s">
        <v>195</v>
      </c>
      <c r="B31" s="19"/>
      <c r="C31" s="19"/>
      <c r="D31" s="19"/>
      <c r="E31" s="19"/>
      <c r="F31" s="19"/>
      <c r="G31" s="19"/>
      <c r="H31" s="19"/>
      <c r="I31" s="19">
        <v>2918.5</v>
      </c>
      <c r="J31" s="19">
        <v>1909.09</v>
      </c>
      <c r="K31" s="19">
        <v>5081.6</v>
      </c>
      <c r="L31" s="19">
        <v>3746.43</v>
      </c>
      <c r="M31" s="19">
        <v>3925.91</v>
      </c>
      <c r="N31" s="19"/>
    </row>
    <row r="32" spans="1:14" ht="15" customHeight="1">
      <c r="A32" s="18" t="s">
        <v>221</v>
      </c>
      <c r="B32" s="19"/>
      <c r="C32" s="19"/>
      <c r="D32" s="19"/>
      <c r="E32" s="19"/>
      <c r="F32" s="19"/>
      <c r="G32" s="19"/>
      <c r="H32" s="19"/>
      <c r="I32" s="19"/>
      <c r="J32" s="19">
        <v>24960</v>
      </c>
      <c r="K32" s="19">
        <v>3312</v>
      </c>
      <c r="L32" s="19">
        <v>0</v>
      </c>
      <c r="M32" s="19">
        <v>1870</v>
      </c>
      <c r="N32" s="19"/>
    </row>
    <row r="33" spans="1:14" ht="15" customHeight="1">
      <c r="A33" s="18" t="s">
        <v>196</v>
      </c>
      <c r="B33" s="19"/>
      <c r="C33" s="19"/>
      <c r="D33" s="19"/>
      <c r="E33" s="19"/>
      <c r="F33" s="19"/>
      <c r="G33" s="19"/>
      <c r="H33" s="19"/>
      <c r="I33" s="19">
        <v>1070</v>
      </c>
      <c r="J33" s="19"/>
      <c r="K33" s="19">
        <v>520</v>
      </c>
      <c r="L33" s="19">
        <v>2000</v>
      </c>
      <c r="M33" s="19">
        <v>0</v>
      </c>
      <c r="N33" s="19"/>
    </row>
    <row r="34" spans="1:14" ht="15" customHeight="1">
      <c r="A34" s="22" t="s">
        <v>150</v>
      </c>
      <c r="B34" s="23">
        <f aca="true" t="shared" si="9" ref="B34:M34">SUM(B35:B38)</f>
        <v>0</v>
      </c>
      <c r="C34" s="23">
        <f t="shared" si="9"/>
        <v>0</v>
      </c>
      <c r="D34" s="23">
        <f t="shared" si="9"/>
        <v>5810</v>
      </c>
      <c r="E34" s="23">
        <f t="shared" si="9"/>
        <v>3000</v>
      </c>
      <c r="F34" s="23">
        <f t="shared" si="9"/>
        <v>3100</v>
      </c>
      <c r="G34" s="23">
        <f t="shared" si="9"/>
        <v>309</v>
      </c>
      <c r="H34" s="23">
        <f t="shared" si="9"/>
        <v>18249.8</v>
      </c>
      <c r="I34" s="23">
        <f t="shared" si="9"/>
        <v>37904</v>
      </c>
      <c r="J34" s="23">
        <f t="shared" si="9"/>
        <v>4305</v>
      </c>
      <c r="K34" s="23">
        <f t="shared" si="9"/>
        <v>15890</v>
      </c>
      <c r="L34" s="23">
        <f t="shared" si="9"/>
        <v>10742</v>
      </c>
      <c r="M34" s="23">
        <f t="shared" si="9"/>
        <v>37404</v>
      </c>
      <c r="N34" s="23">
        <f>SUM(B34:M34)</f>
        <v>136713.8</v>
      </c>
    </row>
    <row r="35" spans="1:14" ht="15" customHeight="1">
      <c r="A35" s="18" t="s">
        <v>151</v>
      </c>
      <c r="B35" s="19"/>
      <c r="C35" s="19"/>
      <c r="D35" s="19">
        <v>5810</v>
      </c>
      <c r="E35" s="19">
        <v>3000</v>
      </c>
      <c r="F35" s="19">
        <v>3100</v>
      </c>
      <c r="G35" s="19">
        <v>309</v>
      </c>
      <c r="H35" s="19">
        <v>7482</v>
      </c>
      <c r="I35" s="19">
        <v>2740</v>
      </c>
      <c r="J35" s="19">
        <v>2924</v>
      </c>
      <c r="K35" s="19">
        <v>14190</v>
      </c>
      <c r="L35" s="19">
        <v>9022</v>
      </c>
      <c r="M35" s="19">
        <v>35266.3</v>
      </c>
      <c r="N35" s="19"/>
    </row>
    <row r="36" spans="1:14" ht="15" customHeight="1">
      <c r="A36" s="18" t="s">
        <v>166</v>
      </c>
      <c r="B36" s="19"/>
      <c r="C36" s="19"/>
      <c r="D36" s="19"/>
      <c r="E36" s="19"/>
      <c r="F36" s="19"/>
      <c r="G36" s="19"/>
      <c r="H36" s="19">
        <v>10287.8</v>
      </c>
      <c r="I36" s="19">
        <v>1700</v>
      </c>
      <c r="J36" s="19">
        <v>1360</v>
      </c>
      <c r="K36" s="19">
        <v>1700</v>
      </c>
      <c r="L36" s="19">
        <v>1720</v>
      </c>
      <c r="M36" s="19">
        <v>2137.7</v>
      </c>
      <c r="N36" s="19"/>
    </row>
    <row r="37" spans="1:14" ht="15" customHeight="1">
      <c r="A37" s="18" t="s">
        <v>167</v>
      </c>
      <c r="B37" s="19"/>
      <c r="C37" s="19"/>
      <c r="D37" s="19"/>
      <c r="E37" s="19"/>
      <c r="F37" s="19"/>
      <c r="G37" s="19"/>
      <c r="H37" s="19">
        <v>480</v>
      </c>
      <c r="I37" s="19">
        <v>0</v>
      </c>
      <c r="J37" s="19">
        <v>21</v>
      </c>
      <c r="K37" s="19"/>
      <c r="L37" s="19">
        <v>0</v>
      </c>
      <c r="M37" s="19">
        <v>0</v>
      </c>
      <c r="N37" s="19"/>
    </row>
    <row r="38" spans="1:14" ht="15" customHeight="1">
      <c r="A38" s="18" t="s">
        <v>198</v>
      </c>
      <c r="B38" s="19"/>
      <c r="C38" s="19"/>
      <c r="D38" s="19"/>
      <c r="E38" s="19"/>
      <c r="F38" s="19"/>
      <c r="G38" s="19"/>
      <c r="H38" s="19"/>
      <c r="I38" s="19">
        <v>33464</v>
      </c>
      <c r="J38" s="19"/>
      <c r="K38" s="19"/>
      <c r="L38" s="19">
        <v>0</v>
      </c>
      <c r="M38" s="19">
        <v>0</v>
      </c>
      <c r="N38" s="19"/>
    </row>
    <row r="39" spans="1:14" ht="15" customHeight="1">
      <c r="A39" s="15" t="s">
        <v>82</v>
      </c>
      <c r="B39" s="20">
        <f aca="true" t="shared" si="10" ref="B39:M39">B11+B34+B25</f>
        <v>25301.35</v>
      </c>
      <c r="C39" s="20">
        <f t="shared" si="10"/>
        <v>2000</v>
      </c>
      <c r="D39" s="20">
        <f t="shared" si="10"/>
        <v>22713.42</v>
      </c>
      <c r="E39" s="20">
        <f t="shared" si="10"/>
        <v>11969</v>
      </c>
      <c r="F39" s="20">
        <f t="shared" si="10"/>
        <v>18379.36</v>
      </c>
      <c r="G39" s="20">
        <f t="shared" si="10"/>
        <v>10080</v>
      </c>
      <c r="H39" s="20">
        <f t="shared" si="10"/>
        <v>31020.8</v>
      </c>
      <c r="I39" s="20">
        <f t="shared" si="10"/>
        <v>72937.2</v>
      </c>
      <c r="J39" s="20">
        <f t="shared" si="10"/>
        <v>41674.49</v>
      </c>
      <c r="K39" s="20">
        <f t="shared" si="10"/>
        <v>33268.6</v>
      </c>
      <c r="L39" s="20">
        <f>L11+L34+L25</f>
        <v>23562.43</v>
      </c>
      <c r="M39" s="20">
        <f t="shared" si="10"/>
        <v>51816.91</v>
      </c>
      <c r="N39" s="20">
        <f>N11+N34+N25</f>
        <v>344723.56</v>
      </c>
    </row>
    <row r="40" spans="12:14" ht="15" customHeight="1">
      <c r="L40" s="21"/>
      <c r="M40" s="21"/>
      <c r="N40" s="26" t="e">
        <f>N39-业务活动表!#REF!</f>
        <v>#REF!</v>
      </c>
    </row>
    <row r="41" ht="15" customHeight="1">
      <c r="N41" s="21"/>
    </row>
  </sheetData>
  <sheetProtection/>
  <mergeCells count="2">
    <mergeCell ref="A1:N1"/>
    <mergeCell ref="A9:N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14" sqref="B14:C14"/>
    </sheetView>
  </sheetViews>
  <sheetFormatPr defaultColWidth="9.00390625" defaultRowHeight="14.25"/>
  <cols>
    <col min="2" max="2" width="13.875" style="0" bestFit="1" customWidth="1"/>
    <col min="3" max="3" width="11.625" style="0" bestFit="1" customWidth="1"/>
  </cols>
  <sheetData>
    <row r="1" spans="1:3" ht="14.25">
      <c r="A1" s="39" t="s">
        <v>266</v>
      </c>
      <c r="B1" s="39" t="s">
        <v>267</v>
      </c>
      <c r="C1" s="39" t="s">
        <v>268</v>
      </c>
    </row>
    <row r="2" spans="1:3" ht="14.25">
      <c r="A2" s="40" t="s">
        <v>269</v>
      </c>
      <c r="B2" s="40">
        <v>3600</v>
      </c>
      <c r="C2" s="40"/>
    </row>
    <row r="3" spans="1:3" ht="14.25">
      <c r="A3" s="40" t="s">
        <v>270</v>
      </c>
      <c r="B3" s="40">
        <v>10800</v>
      </c>
      <c r="C3" s="40"/>
    </row>
    <row r="4" spans="1:3" ht="14.25">
      <c r="A4" s="40" t="s">
        <v>271</v>
      </c>
      <c r="B4" s="40">
        <v>8800</v>
      </c>
      <c r="C4" s="40"/>
    </row>
    <row r="5" spans="1:3" ht="14.25">
      <c r="A5" s="40" t="s">
        <v>272</v>
      </c>
      <c r="B5" s="40">
        <v>12600</v>
      </c>
      <c r="C5" s="40">
        <v>2281.56</v>
      </c>
    </row>
    <row r="6" spans="1:3" ht="14.25">
      <c r="A6" s="40" t="s">
        <v>273</v>
      </c>
      <c r="B6" s="40">
        <v>12990.199999999999</v>
      </c>
      <c r="C6" s="40">
        <v>2281.56</v>
      </c>
    </row>
    <row r="7" spans="1:3" ht="14.25">
      <c r="A7" s="40" t="s">
        <v>274</v>
      </c>
      <c r="B7" s="40">
        <v>13605</v>
      </c>
      <c r="C7" s="40">
        <v>2774.09</v>
      </c>
    </row>
    <row r="8" spans="1:3" ht="14.25">
      <c r="A8" s="40" t="s">
        <v>275</v>
      </c>
      <c r="B8" s="40">
        <v>14866</v>
      </c>
      <c r="C8" s="40">
        <v>3348.39</v>
      </c>
    </row>
    <row r="9" spans="1:3" ht="14.25">
      <c r="A9" s="40" t="s">
        <v>276</v>
      </c>
      <c r="B9" s="40">
        <v>15804.6</v>
      </c>
      <c r="C9" s="40">
        <v>3666.39</v>
      </c>
    </row>
    <row r="10" spans="1:3" ht="14.25">
      <c r="A10" s="40" t="s">
        <v>277</v>
      </c>
      <c r="B10" s="40">
        <v>11415.24</v>
      </c>
      <c r="C10" s="40">
        <v>3462</v>
      </c>
    </row>
    <row r="11" spans="1:3" ht="14.25">
      <c r="A11" s="40" t="s">
        <v>278</v>
      </c>
      <c r="B11" s="40">
        <v>14455.5</v>
      </c>
      <c r="C11" s="40">
        <v>3462</v>
      </c>
    </row>
    <row r="12" spans="1:3" ht="14.25">
      <c r="A12" s="40" t="s">
        <v>279</v>
      </c>
      <c r="B12" s="40">
        <v>17900</v>
      </c>
      <c r="C12" s="40">
        <v>3462</v>
      </c>
    </row>
    <row r="13" spans="1:3" ht="14.25">
      <c r="A13" s="40" t="s">
        <v>280</v>
      </c>
      <c r="B13" s="40">
        <v>17718.97</v>
      </c>
      <c r="C13" s="40">
        <v>3462</v>
      </c>
    </row>
    <row r="14" spans="1:3" ht="14.25">
      <c r="A14" s="40" t="s">
        <v>281</v>
      </c>
      <c r="B14" s="9">
        <f>SUM(B2:B13)</f>
        <v>154555.51</v>
      </c>
      <c r="C14" s="9">
        <f>SUM(C2:C13)</f>
        <v>28199.989999999998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3" sqref="A3:H3"/>
    </sheetView>
  </sheetViews>
  <sheetFormatPr defaultColWidth="9.00390625" defaultRowHeight="14.25"/>
  <cols>
    <col min="1" max="1" width="27.125" style="0" customWidth="1"/>
    <col min="2" max="2" width="6.375" style="0" customWidth="1"/>
    <col min="3" max="3" width="17.375" style="2" customWidth="1"/>
    <col min="4" max="4" width="16.50390625" style="2" customWidth="1"/>
    <col min="5" max="5" width="21.625" style="0" customWidth="1"/>
    <col min="6" max="6" width="6.875" style="0" customWidth="1"/>
    <col min="7" max="7" width="17.625" style="0" customWidth="1"/>
    <col min="8" max="8" width="16.375" style="0" customWidth="1"/>
    <col min="9" max="9" width="9.50390625" style="0" bestFit="1" customWidth="1"/>
    <col min="15" max="15" width="11.625" style="0" bestFit="1" customWidth="1"/>
  </cols>
  <sheetData>
    <row r="1" spans="1:8" ht="20.25">
      <c r="A1" s="73" t="s">
        <v>0</v>
      </c>
      <c r="B1" s="73"/>
      <c r="C1" s="73"/>
      <c r="D1" s="73"/>
      <c r="E1" s="73"/>
      <c r="F1" s="73"/>
      <c r="G1" s="73"/>
      <c r="H1" s="73"/>
    </row>
    <row r="2" spans="1:8" ht="14.25">
      <c r="A2" s="1"/>
      <c r="H2" s="3" t="s">
        <v>1</v>
      </c>
    </row>
    <row r="3" spans="1:8" ht="14.25">
      <c r="A3" s="74" t="s">
        <v>110</v>
      </c>
      <c r="B3" s="74"/>
      <c r="C3" s="74"/>
      <c r="D3" s="74"/>
      <c r="E3" s="74"/>
      <c r="F3" s="74"/>
      <c r="G3" s="74"/>
      <c r="H3" s="74"/>
    </row>
    <row r="4" spans="1:8" ht="15" customHeight="1">
      <c r="A4" s="4" t="s">
        <v>2</v>
      </c>
      <c r="B4" s="4" t="s">
        <v>3</v>
      </c>
      <c r="C4" s="5" t="s">
        <v>4</v>
      </c>
      <c r="D4" s="5" t="s">
        <v>5</v>
      </c>
      <c r="E4" s="4" t="s">
        <v>6</v>
      </c>
      <c r="F4" s="4" t="s">
        <v>3</v>
      </c>
      <c r="G4" s="4" t="s">
        <v>4</v>
      </c>
      <c r="H4" s="4" t="s">
        <v>5</v>
      </c>
    </row>
    <row r="5" spans="1:8" ht="15" customHeight="1">
      <c r="A5" s="6" t="s">
        <v>7</v>
      </c>
      <c r="B5" s="4"/>
      <c r="C5" s="7"/>
      <c r="D5" s="7"/>
      <c r="E5" s="6" t="s">
        <v>8</v>
      </c>
      <c r="F5" s="4"/>
      <c r="G5" s="8"/>
      <c r="H5" s="8"/>
    </row>
    <row r="6" spans="1:8" ht="15" customHeight="1">
      <c r="A6" s="6" t="s">
        <v>9</v>
      </c>
      <c r="B6" s="4">
        <v>1</v>
      </c>
      <c r="C6" s="7"/>
      <c r="D6" s="7">
        <v>167804.66</v>
      </c>
      <c r="E6" s="6" t="s">
        <v>10</v>
      </c>
      <c r="F6" s="4">
        <v>61</v>
      </c>
      <c r="G6" s="8"/>
      <c r="H6" s="8"/>
    </row>
    <row r="7" spans="1:8" ht="15" customHeight="1">
      <c r="A7" s="6" t="s">
        <v>11</v>
      </c>
      <c r="B7" s="4">
        <v>2</v>
      </c>
      <c r="C7" s="7"/>
      <c r="D7" s="7"/>
      <c r="E7" s="6" t="s">
        <v>12</v>
      </c>
      <c r="F7" s="4">
        <v>62</v>
      </c>
      <c r="G7" s="27"/>
      <c r="H7" s="27">
        <v>37000</v>
      </c>
    </row>
    <row r="8" spans="1:8" ht="15" customHeight="1">
      <c r="A8" s="6" t="s">
        <v>13</v>
      </c>
      <c r="B8" s="4">
        <v>3</v>
      </c>
      <c r="C8" s="7"/>
      <c r="D8" s="7"/>
      <c r="E8" s="6" t="s">
        <v>14</v>
      </c>
      <c r="F8" s="4">
        <v>63</v>
      </c>
      <c r="G8" s="27"/>
      <c r="H8" s="27"/>
    </row>
    <row r="9" spans="1:8" ht="15" customHeight="1">
      <c r="A9" s="6" t="s">
        <v>84</v>
      </c>
      <c r="B9" s="4">
        <v>4</v>
      </c>
      <c r="C9" s="7"/>
      <c r="D9" s="7"/>
      <c r="E9" s="6" t="s">
        <v>15</v>
      </c>
      <c r="F9" s="4">
        <v>65</v>
      </c>
      <c r="G9" s="27"/>
      <c r="H9" s="27"/>
    </row>
    <row r="10" spans="1:8" ht="15" customHeight="1">
      <c r="A10" s="6" t="s">
        <v>16</v>
      </c>
      <c r="B10" s="4">
        <v>8</v>
      </c>
      <c r="C10" s="7"/>
      <c r="D10" s="7"/>
      <c r="E10" s="6" t="s">
        <v>85</v>
      </c>
      <c r="F10" s="4">
        <v>66</v>
      </c>
      <c r="G10" s="27"/>
      <c r="H10" s="27"/>
    </row>
    <row r="11" spans="1:8" ht="15" customHeight="1">
      <c r="A11" s="6" t="s">
        <v>17</v>
      </c>
      <c r="B11" s="4">
        <v>9</v>
      </c>
      <c r="C11" s="7"/>
      <c r="D11" s="7">
        <v>16200</v>
      </c>
      <c r="E11" s="6" t="s">
        <v>86</v>
      </c>
      <c r="F11" s="4">
        <v>71</v>
      </c>
      <c r="G11" s="27"/>
      <c r="H11" s="27"/>
    </row>
    <row r="12" spans="1:8" ht="15" customHeight="1">
      <c r="A12" s="6" t="s">
        <v>18</v>
      </c>
      <c r="B12" s="4">
        <v>15</v>
      </c>
      <c r="C12" s="7"/>
      <c r="D12" s="7"/>
      <c r="E12" s="6" t="s">
        <v>87</v>
      </c>
      <c r="F12" s="4">
        <v>72</v>
      </c>
      <c r="G12" s="27"/>
      <c r="H12" s="27"/>
    </row>
    <row r="13" spans="1:8" ht="15" customHeight="1">
      <c r="A13" s="6" t="s">
        <v>19</v>
      </c>
      <c r="B13" s="4">
        <v>18</v>
      </c>
      <c r="C13" s="7"/>
      <c r="D13" s="7"/>
      <c r="E13" s="6" t="s">
        <v>88</v>
      </c>
      <c r="F13" s="4">
        <v>74</v>
      </c>
      <c r="G13" s="27"/>
      <c r="H13" s="27"/>
    </row>
    <row r="14" spans="1:15" ht="15" customHeight="1">
      <c r="A14" s="6" t="s">
        <v>20</v>
      </c>
      <c r="B14" s="4">
        <v>20</v>
      </c>
      <c r="C14" s="7">
        <f>SUM(C6:C13)</f>
        <v>0</v>
      </c>
      <c r="D14" s="7">
        <f>SUM(D6:D13)</f>
        <v>184004.66</v>
      </c>
      <c r="E14" s="6" t="s">
        <v>21</v>
      </c>
      <c r="F14" s="4">
        <v>78</v>
      </c>
      <c r="G14" s="27"/>
      <c r="H14" s="27"/>
      <c r="N14" s="2">
        <f>L14/48</f>
        <v>0</v>
      </c>
      <c r="O14" s="9">
        <f>N14*8</f>
        <v>0</v>
      </c>
    </row>
    <row r="15" spans="1:15" ht="15" customHeight="1">
      <c r="A15" s="6"/>
      <c r="B15" s="4"/>
      <c r="C15" s="7"/>
      <c r="D15" s="7"/>
      <c r="E15" s="6" t="s">
        <v>22</v>
      </c>
      <c r="F15" s="4">
        <v>80</v>
      </c>
      <c r="G15" s="27">
        <f>SUM(G6:G14)</f>
        <v>0</v>
      </c>
      <c r="H15" s="27">
        <f>SUM(H6:H14)</f>
        <v>37000</v>
      </c>
      <c r="N15" s="2">
        <f>L15/36</f>
        <v>0</v>
      </c>
      <c r="O15" s="9">
        <f>N15*8</f>
        <v>0</v>
      </c>
    </row>
    <row r="16" spans="1:15" ht="15" customHeight="1">
      <c r="A16" s="6" t="s">
        <v>23</v>
      </c>
      <c r="B16" s="4"/>
      <c r="C16" s="7"/>
      <c r="D16" s="7"/>
      <c r="E16" s="6"/>
      <c r="F16" s="4"/>
      <c r="G16" s="7"/>
      <c r="H16" s="7"/>
      <c r="O16" s="9">
        <f>SUM(O14:O15)</f>
        <v>0</v>
      </c>
    </row>
    <row r="17" spans="1:8" ht="15" customHeight="1">
      <c r="A17" s="6" t="s">
        <v>24</v>
      </c>
      <c r="B17" s="4">
        <v>21</v>
      </c>
      <c r="C17" s="7"/>
      <c r="D17" s="7"/>
      <c r="E17" s="6" t="s">
        <v>25</v>
      </c>
      <c r="F17" s="4"/>
      <c r="G17" s="7"/>
      <c r="H17" s="7"/>
    </row>
    <row r="18" spans="1:8" ht="15" customHeight="1">
      <c r="A18" s="6" t="s">
        <v>26</v>
      </c>
      <c r="B18" s="4">
        <v>24</v>
      </c>
      <c r="C18" s="7"/>
      <c r="D18" s="7"/>
      <c r="E18" s="6" t="s">
        <v>27</v>
      </c>
      <c r="F18" s="4">
        <v>81</v>
      </c>
      <c r="G18" s="7"/>
      <c r="H18" s="7"/>
    </row>
    <row r="19" spans="1:8" ht="15" customHeight="1">
      <c r="A19" s="6" t="s">
        <v>28</v>
      </c>
      <c r="B19" s="4">
        <v>30</v>
      </c>
      <c r="C19" s="7">
        <f>SUM(C17:C18)</f>
        <v>0</v>
      </c>
      <c r="D19" s="7">
        <f>SUM(D17:D18)</f>
        <v>0</v>
      </c>
      <c r="E19" s="6" t="s">
        <v>29</v>
      </c>
      <c r="F19" s="4">
        <v>84</v>
      </c>
      <c r="G19" s="7"/>
      <c r="H19" s="7"/>
    </row>
    <row r="20" spans="1:8" ht="15" customHeight="1">
      <c r="A20" s="6"/>
      <c r="B20" s="4"/>
      <c r="C20" s="7"/>
      <c r="D20" s="7"/>
      <c r="E20" s="6" t="s">
        <v>30</v>
      </c>
      <c r="F20" s="4">
        <v>88</v>
      </c>
      <c r="G20" s="7"/>
      <c r="H20" s="7"/>
    </row>
    <row r="21" spans="1:8" ht="15" customHeight="1">
      <c r="A21" s="6" t="s">
        <v>31</v>
      </c>
      <c r="B21" s="4"/>
      <c r="C21" s="7"/>
      <c r="D21" s="7"/>
      <c r="E21" s="6" t="s">
        <v>32</v>
      </c>
      <c r="F21" s="4">
        <v>90</v>
      </c>
      <c r="G21" s="7">
        <f>SUM(G18:G20)</f>
        <v>0</v>
      </c>
      <c r="H21" s="7">
        <f>SUM(H18:H20)</f>
        <v>0</v>
      </c>
    </row>
    <row r="22" spans="1:8" ht="15" customHeight="1">
      <c r="A22" s="6" t="s">
        <v>33</v>
      </c>
      <c r="B22" s="4">
        <v>31</v>
      </c>
      <c r="C22" s="7"/>
      <c r="D22" s="7"/>
      <c r="E22" s="6"/>
      <c r="F22" s="4"/>
      <c r="G22" s="28"/>
      <c r="H22" s="28"/>
    </row>
    <row r="23" spans="1:9" ht="15" customHeight="1">
      <c r="A23" s="6" t="s">
        <v>34</v>
      </c>
      <c r="B23" s="4">
        <v>32</v>
      </c>
      <c r="C23" s="7"/>
      <c r="D23" s="7"/>
      <c r="E23" s="6" t="s">
        <v>35</v>
      </c>
      <c r="F23" s="4"/>
      <c r="G23" s="28"/>
      <c r="H23" s="28"/>
      <c r="I23" s="9"/>
    </row>
    <row r="24" spans="1:8" ht="15" customHeight="1">
      <c r="A24" s="6" t="s">
        <v>36</v>
      </c>
      <c r="B24" s="4">
        <v>33</v>
      </c>
      <c r="C24" s="7">
        <f>C22-C23</f>
        <v>0</v>
      </c>
      <c r="D24" s="7">
        <f>D22-D23</f>
        <v>0</v>
      </c>
      <c r="E24" s="6" t="s">
        <v>37</v>
      </c>
      <c r="F24" s="4">
        <v>91</v>
      </c>
      <c r="G24" s="28"/>
      <c r="H24" s="28"/>
    </row>
    <row r="25" spans="1:8" ht="15" customHeight="1">
      <c r="A25" s="6" t="s">
        <v>38</v>
      </c>
      <c r="B25" s="4">
        <v>34</v>
      </c>
      <c r="C25" s="7"/>
      <c r="D25" s="7"/>
      <c r="E25" s="6"/>
      <c r="F25" s="4"/>
      <c r="G25" s="28"/>
      <c r="H25" s="28"/>
    </row>
    <row r="26" spans="1:8" ht="15" customHeight="1">
      <c r="A26" s="6" t="s">
        <v>39</v>
      </c>
      <c r="B26" s="4">
        <v>35</v>
      </c>
      <c r="C26" s="7"/>
      <c r="D26" s="7"/>
      <c r="E26" s="6" t="s">
        <v>40</v>
      </c>
      <c r="F26" s="4">
        <v>100</v>
      </c>
      <c r="G26" s="27">
        <f>G24+G21+G15</f>
        <v>0</v>
      </c>
      <c r="H26" s="27">
        <f>H24+H21+H15</f>
        <v>37000</v>
      </c>
    </row>
    <row r="27" spans="1:8" ht="15" customHeight="1">
      <c r="A27" s="6" t="s">
        <v>41</v>
      </c>
      <c r="B27" s="4">
        <v>38</v>
      </c>
      <c r="C27" s="7"/>
      <c r="D27" s="7"/>
      <c r="E27" s="6"/>
      <c r="F27" s="4"/>
      <c r="G27" s="28"/>
      <c r="H27" s="28"/>
    </row>
    <row r="28" spans="1:8" ht="15" customHeight="1">
      <c r="A28" s="6" t="s">
        <v>42</v>
      </c>
      <c r="B28" s="4">
        <v>40</v>
      </c>
      <c r="C28" s="7">
        <f>C24+C25+C26+C27</f>
        <v>0</v>
      </c>
      <c r="D28" s="7">
        <f>D24+D25+D26+D27</f>
        <v>0</v>
      </c>
      <c r="E28" s="6"/>
      <c r="F28" s="4"/>
      <c r="G28" s="29"/>
      <c r="H28" s="29"/>
    </row>
    <row r="29" spans="1:8" ht="15" customHeight="1">
      <c r="A29" s="6"/>
      <c r="B29" s="4"/>
      <c r="C29" s="7"/>
      <c r="D29" s="7"/>
      <c r="E29" s="6"/>
      <c r="F29" s="4"/>
      <c r="G29" s="29"/>
      <c r="H29" s="29"/>
    </row>
    <row r="30" spans="1:8" ht="15" customHeight="1">
      <c r="A30" s="6" t="s">
        <v>43</v>
      </c>
      <c r="B30" s="4"/>
      <c r="C30" s="7"/>
      <c r="D30" s="7"/>
      <c r="E30" s="6"/>
      <c r="F30" s="4"/>
      <c r="G30" s="29"/>
      <c r="H30" s="29"/>
    </row>
    <row r="31" spans="1:8" ht="15" customHeight="1">
      <c r="A31" s="6" t="s">
        <v>44</v>
      </c>
      <c r="B31" s="4">
        <v>41</v>
      </c>
      <c r="C31" s="7"/>
      <c r="D31" s="7"/>
      <c r="E31" s="6" t="s">
        <v>45</v>
      </c>
      <c r="F31" s="4"/>
      <c r="G31" s="29"/>
      <c r="H31" s="29"/>
    </row>
    <row r="32" spans="1:8" ht="15" customHeight="1">
      <c r="A32" s="6"/>
      <c r="B32" s="4"/>
      <c r="C32" s="7"/>
      <c r="D32" s="7"/>
      <c r="E32" s="6" t="s">
        <v>46</v>
      </c>
      <c r="F32" s="4">
        <v>101</v>
      </c>
      <c r="G32" s="7"/>
      <c r="H32" s="7">
        <f>30000+'业务活动表2月'!F31</f>
        <v>-4333.989999999998</v>
      </c>
    </row>
    <row r="33" spans="1:8" ht="15" customHeight="1">
      <c r="A33" s="11" t="s">
        <v>47</v>
      </c>
      <c r="B33" s="4"/>
      <c r="C33" s="7"/>
      <c r="D33" s="7"/>
      <c r="E33" s="6" t="s">
        <v>48</v>
      </c>
      <c r="F33" s="4">
        <v>105</v>
      </c>
      <c r="G33" s="10"/>
      <c r="H33" s="10">
        <f>G33+'业务活动表2月'!G31</f>
        <v>151338.65</v>
      </c>
    </row>
    <row r="34" spans="1:8" ht="15" customHeight="1">
      <c r="A34" s="11" t="s">
        <v>49</v>
      </c>
      <c r="B34" s="4">
        <v>51</v>
      </c>
      <c r="C34" s="7"/>
      <c r="D34" s="7"/>
      <c r="E34" s="6" t="s">
        <v>50</v>
      </c>
      <c r="F34" s="4">
        <v>110</v>
      </c>
      <c r="G34" s="10">
        <f>SUM(G32:G33)</f>
        <v>0</v>
      </c>
      <c r="H34" s="10">
        <f>SUM(H32:H33)</f>
        <v>147004.66</v>
      </c>
    </row>
    <row r="35" spans="1:8" ht="15" customHeight="1">
      <c r="A35" s="6"/>
      <c r="B35" s="4"/>
      <c r="C35" s="7"/>
      <c r="D35" s="7"/>
      <c r="E35" s="6"/>
      <c r="F35" s="4"/>
      <c r="G35" s="8"/>
      <c r="H35" s="8"/>
    </row>
    <row r="36" spans="1:8" ht="15" customHeight="1">
      <c r="A36" s="4" t="s">
        <v>51</v>
      </c>
      <c r="B36" s="4">
        <v>60</v>
      </c>
      <c r="C36" s="7">
        <f>C34+C31+C28+C19+C14</f>
        <v>0</v>
      </c>
      <c r="D36" s="7">
        <f>D34+D31+D28+D19+D14</f>
        <v>184004.66</v>
      </c>
      <c r="E36" s="4" t="s">
        <v>52</v>
      </c>
      <c r="F36" s="4">
        <v>120</v>
      </c>
      <c r="G36" s="10">
        <f>G34+G26</f>
        <v>0</v>
      </c>
      <c r="H36" s="10">
        <f>H34+H26</f>
        <v>184004.66</v>
      </c>
    </row>
    <row r="38" spans="3:4" ht="14.25">
      <c r="C38" s="2">
        <f>C36-G36</f>
        <v>0</v>
      </c>
      <c r="D38" s="2">
        <f>D36-H36</f>
        <v>0</v>
      </c>
    </row>
  </sheetData>
  <sheetProtection/>
  <mergeCells count="2">
    <mergeCell ref="A1:H1"/>
    <mergeCell ref="A3:H3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scale="98" r:id="rId1"/>
  <rowBreaks count="1" manualBreakCount="1">
    <brk id="36" max="7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C64"/>
  <sheetViews>
    <sheetView zoomScalePageLayoutView="0" workbookViewId="0" topLeftCell="A58">
      <selection activeCell="C10" sqref="C10"/>
    </sheetView>
  </sheetViews>
  <sheetFormatPr defaultColWidth="9.00390625" defaultRowHeight="14.25"/>
  <cols>
    <col min="1" max="1" width="48.625" style="0" customWidth="1"/>
    <col min="2" max="3" width="18.625" style="40" customWidth="1"/>
  </cols>
  <sheetData>
    <row r="1" spans="1:3" ht="34.5" customHeight="1">
      <c r="A1" s="84" t="s">
        <v>329</v>
      </c>
      <c r="B1" s="84"/>
      <c r="C1" s="84"/>
    </row>
    <row r="2" spans="1:3" ht="21.75" customHeight="1">
      <c r="A2" s="75" t="s">
        <v>352</v>
      </c>
      <c r="B2" s="75"/>
      <c r="C2" s="75"/>
    </row>
    <row r="3" spans="1:3" ht="15.75" customHeight="1">
      <c r="A3" s="55" t="s">
        <v>330</v>
      </c>
      <c r="B3" s="56" t="s">
        <v>331</v>
      </c>
      <c r="C3" s="56" t="s">
        <v>332</v>
      </c>
    </row>
    <row r="4" spans="1:3" ht="15.75" customHeight="1">
      <c r="A4" s="63" t="s">
        <v>363</v>
      </c>
      <c r="B4" s="64">
        <v>4329</v>
      </c>
      <c r="C4" s="64">
        <v>15320.11</v>
      </c>
    </row>
    <row r="5" spans="1:3" ht="15.75" customHeight="1">
      <c r="A5" s="63" t="s">
        <v>364</v>
      </c>
      <c r="B5" s="64">
        <v>22395</v>
      </c>
      <c r="C5" s="64">
        <v>104.38</v>
      </c>
    </row>
    <row r="6" spans="1:3" ht="15.75" customHeight="1">
      <c r="A6" s="63" t="s">
        <v>365</v>
      </c>
      <c r="B6" s="64">
        <v>40974.03</v>
      </c>
      <c r="C6" s="64">
        <v>28980.88</v>
      </c>
    </row>
    <row r="7" spans="1:3" ht="15.75" customHeight="1">
      <c r="A7" s="63" t="s">
        <v>366</v>
      </c>
      <c r="B7" s="64">
        <v>83241</v>
      </c>
      <c r="C7" s="64">
        <v>77393.49</v>
      </c>
    </row>
    <row r="8" spans="1:3" ht="15.75" customHeight="1">
      <c r="A8" s="63" t="s">
        <v>367</v>
      </c>
      <c r="B8" s="64"/>
      <c r="C8" s="64">
        <v>3520.23</v>
      </c>
    </row>
    <row r="9" spans="1:3" ht="15.75" customHeight="1">
      <c r="A9" s="63" t="s">
        <v>368</v>
      </c>
      <c r="B9" s="64">
        <v>5402.62</v>
      </c>
      <c r="C9" s="64">
        <v>15573.4</v>
      </c>
    </row>
    <row r="10" spans="1:3" ht="15.75" customHeight="1">
      <c r="A10" s="63" t="s">
        <v>369</v>
      </c>
      <c r="B10" s="64"/>
      <c r="C10" s="64">
        <v>2104.72</v>
      </c>
    </row>
    <row r="11" spans="1:3" ht="15.75" customHeight="1">
      <c r="A11" s="63" t="s">
        <v>370</v>
      </c>
      <c r="B11" s="64">
        <v>7797</v>
      </c>
      <c r="C11" s="64">
        <v>39041.46</v>
      </c>
    </row>
    <row r="12" spans="1:3" ht="15.75" customHeight="1">
      <c r="A12" s="63" t="s">
        <v>371</v>
      </c>
      <c r="B12" s="64"/>
      <c r="C12" s="64">
        <v>25648.03</v>
      </c>
    </row>
    <row r="13" spans="1:3" ht="15.75" customHeight="1">
      <c r="A13" s="63" t="s">
        <v>372</v>
      </c>
      <c r="B13" s="64"/>
      <c r="C13" s="64">
        <v>22844.65</v>
      </c>
    </row>
    <row r="14" spans="1:3" ht="15.75" customHeight="1">
      <c r="A14" s="63" t="s">
        <v>373</v>
      </c>
      <c r="B14" s="64">
        <v>36640.12</v>
      </c>
      <c r="C14" s="64">
        <v>24568.77</v>
      </c>
    </row>
    <row r="15" spans="1:3" ht="15.75" customHeight="1">
      <c r="A15" s="63" t="s">
        <v>374</v>
      </c>
      <c r="B15" s="64"/>
      <c r="C15" s="64">
        <v>372.11</v>
      </c>
    </row>
    <row r="16" spans="1:3" ht="15.75" customHeight="1">
      <c r="A16" s="63" t="s">
        <v>375</v>
      </c>
      <c r="B16" s="64"/>
      <c r="C16" s="64">
        <v>1539.02</v>
      </c>
    </row>
    <row r="17" spans="1:3" ht="15.75" customHeight="1">
      <c r="A17" s="63" t="s">
        <v>376</v>
      </c>
      <c r="B17" s="64"/>
      <c r="C17" s="64">
        <v>28431.57</v>
      </c>
    </row>
    <row r="18" spans="1:3" ht="15.75" customHeight="1">
      <c r="A18" s="63" t="s">
        <v>377</v>
      </c>
      <c r="B18" s="64"/>
      <c r="C18" s="64">
        <v>1367.59</v>
      </c>
    </row>
    <row r="19" spans="1:3" ht="15.75" customHeight="1">
      <c r="A19" s="63" t="s">
        <v>378</v>
      </c>
      <c r="B19" s="64"/>
      <c r="C19" s="64">
        <v>1800</v>
      </c>
    </row>
    <row r="20" spans="1:3" ht="15.75" customHeight="1">
      <c r="A20" s="63" t="s">
        <v>379</v>
      </c>
      <c r="B20" s="64">
        <v>1931</v>
      </c>
      <c r="C20" s="64">
        <v>1300</v>
      </c>
    </row>
    <row r="21" spans="1:3" ht="15.75" customHeight="1">
      <c r="A21" s="63" t="s">
        <v>380</v>
      </c>
      <c r="B21" s="64">
        <v>2259</v>
      </c>
      <c r="C21" s="64">
        <v>14368</v>
      </c>
    </row>
    <row r="22" spans="1:3" ht="15.75" customHeight="1">
      <c r="A22" s="63" t="s">
        <v>381</v>
      </c>
      <c r="B22" s="64"/>
      <c r="C22" s="64">
        <v>55072.87</v>
      </c>
    </row>
    <row r="23" spans="1:3" ht="15.75" customHeight="1">
      <c r="A23" s="63" t="s">
        <v>382</v>
      </c>
      <c r="B23" s="64"/>
      <c r="C23" s="64">
        <v>4975.67</v>
      </c>
    </row>
    <row r="24" spans="1:3" ht="15.75" customHeight="1">
      <c r="A24" s="63" t="s">
        <v>383</v>
      </c>
      <c r="B24" s="64"/>
      <c r="C24" s="64">
        <v>5470.97</v>
      </c>
    </row>
    <row r="25" spans="1:3" ht="15.75" customHeight="1">
      <c r="A25" s="63" t="s">
        <v>384</v>
      </c>
      <c r="B25" s="64"/>
      <c r="C25" s="64">
        <v>13179.42</v>
      </c>
    </row>
    <row r="26" spans="1:3" ht="15.75" customHeight="1">
      <c r="A26" s="63" t="s">
        <v>385</v>
      </c>
      <c r="B26" s="64"/>
      <c r="C26" s="64">
        <v>19421</v>
      </c>
    </row>
    <row r="27" spans="1:3" ht="15.75" customHeight="1">
      <c r="A27" s="63" t="s">
        <v>386</v>
      </c>
      <c r="B27" s="64"/>
      <c r="C27" s="64">
        <v>28230.55</v>
      </c>
    </row>
    <row r="28" spans="1:3" ht="15.75" customHeight="1">
      <c r="A28" s="63" t="s">
        <v>387</v>
      </c>
      <c r="B28" s="64"/>
      <c r="C28" s="64">
        <v>5456.7</v>
      </c>
    </row>
    <row r="29" spans="1:3" ht="15.75" customHeight="1">
      <c r="A29" s="63" t="s">
        <v>388</v>
      </c>
      <c r="B29" s="64"/>
      <c r="C29" s="64">
        <v>7705.33</v>
      </c>
    </row>
    <row r="30" spans="1:3" ht="15.75" customHeight="1">
      <c r="A30" s="63" t="s">
        <v>389</v>
      </c>
      <c r="B30" s="64"/>
      <c r="C30" s="64">
        <v>382.22</v>
      </c>
    </row>
    <row r="31" spans="1:3" ht="15.75" customHeight="1">
      <c r="A31" s="63" t="s">
        <v>390</v>
      </c>
      <c r="B31" s="64"/>
      <c r="C31" s="64">
        <v>13324</v>
      </c>
    </row>
    <row r="32" spans="1:3" ht="15.75" customHeight="1">
      <c r="A32" s="63" t="s">
        <v>391</v>
      </c>
      <c r="B32" s="64"/>
      <c r="C32" s="64">
        <v>4000.5</v>
      </c>
    </row>
    <row r="33" spans="1:3" ht="15.75" customHeight="1">
      <c r="A33" s="63" t="s">
        <v>392</v>
      </c>
      <c r="B33" s="64"/>
      <c r="C33" s="64">
        <v>672</v>
      </c>
    </row>
    <row r="34" spans="1:3" ht="15.75" customHeight="1">
      <c r="A34" s="63" t="s">
        <v>393</v>
      </c>
      <c r="B34" s="64"/>
      <c r="C34" s="64">
        <v>6826.31</v>
      </c>
    </row>
    <row r="35" spans="1:3" ht="15.75" customHeight="1">
      <c r="A35" s="63" t="s">
        <v>394</v>
      </c>
      <c r="B35" s="64"/>
      <c r="C35" s="64">
        <v>269</v>
      </c>
    </row>
    <row r="36" spans="1:3" ht="15.75" customHeight="1">
      <c r="A36" s="63" t="s">
        <v>395</v>
      </c>
      <c r="B36" s="64"/>
      <c r="C36" s="64">
        <v>30993.75</v>
      </c>
    </row>
    <row r="37" spans="1:3" ht="15.75" customHeight="1">
      <c r="A37" s="63" t="s">
        <v>396</v>
      </c>
      <c r="B37" s="64"/>
      <c r="C37" s="64">
        <v>2967.26</v>
      </c>
    </row>
    <row r="38" spans="1:3" ht="15.75" customHeight="1">
      <c r="A38" s="63" t="s">
        <v>397</v>
      </c>
      <c r="B38" s="64"/>
      <c r="C38" s="64">
        <v>46279.2</v>
      </c>
    </row>
    <row r="39" spans="1:3" ht="15.75" customHeight="1">
      <c r="A39" s="63" t="s">
        <v>398</v>
      </c>
      <c r="B39" s="64"/>
      <c r="C39" s="64">
        <v>1342.03</v>
      </c>
    </row>
    <row r="40" spans="1:3" ht="15.75" customHeight="1">
      <c r="A40" s="63" t="s">
        <v>399</v>
      </c>
      <c r="B40" s="64"/>
      <c r="C40" s="64">
        <v>3610.28</v>
      </c>
    </row>
    <row r="41" spans="1:3" ht="15.75" customHeight="1">
      <c r="A41" s="63" t="s">
        <v>400</v>
      </c>
      <c r="B41" s="64">
        <v>60684</v>
      </c>
      <c r="C41" s="64"/>
    </row>
    <row r="42" spans="1:3" ht="15.75" customHeight="1">
      <c r="A42" s="63" t="s">
        <v>401</v>
      </c>
      <c r="B42" s="64">
        <v>8504.15</v>
      </c>
      <c r="C42" s="64">
        <v>97862.68</v>
      </c>
    </row>
    <row r="43" spans="1:3" ht="15.75" customHeight="1">
      <c r="A43" s="63" t="s">
        <v>402</v>
      </c>
      <c r="B43" s="64">
        <v>140221.06</v>
      </c>
      <c r="C43" s="64"/>
    </row>
    <row r="44" spans="1:3" ht="15.75" customHeight="1">
      <c r="A44" s="63" t="s">
        <v>403</v>
      </c>
      <c r="B44" s="64">
        <v>30967.99</v>
      </c>
      <c r="C44" s="64"/>
    </row>
    <row r="45" spans="1:3" ht="15.75" customHeight="1">
      <c r="A45" s="63" t="s">
        <v>404</v>
      </c>
      <c r="B45" s="64">
        <v>37875.05</v>
      </c>
      <c r="C45" s="64"/>
    </row>
    <row r="46" spans="1:3" ht="15.75" customHeight="1">
      <c r="A46" s="63" t="s">
        <v>405</v>
      </c>
      <c r="B46" s="64">
        <v>23501.09</v>
      </c>
      <c r="C46" s="64">
        <v>20621.59</v>
      </c>
    </row>
    <row r="47" spans="1:3" ht="15.75" customHeight="1">
      <c r="A47" s="63" t="s">
        <v>406</v>
      </c>
      <c r="B47" s="64">
        <v>40147.83</v>
      </c>
      <c r="C47" s="64"/>
    </row>
    <row r="48" spans="1:3" ht="15.75" customHeight="1">
      <c r="A48" s="63" t="s">
        <v>407</v>
      </c>
      <c r="B48" s="64">
        <v>55995.65</v>
      </c>
      <c r="C48" s="64">
        <v>151388.04</v>
      </c>
    </row>
    <row r="49" spans="1:3" ht="15.75" customHeight="1">
      <c r="A49" s="63" t="s">
        <v>408</v>
      </c>
      <c r="B49" s="64">
        <v>67837.5</v>
      </c>
      <c r="C49" s="64"/>
    </row>
    <row r="50" spans="1:3" ht="15.75" customHeight="1">
      <c r="A50" s="63" t="s">
        <v>409</v>
      </c>
      <c r="B50" s="64">
        <v>58772.03</v>
      </c>
      <c r="C50" s="64"/>
    </row>
    <row r="51" spans="1:3" ht="15.75" customHeight="1">
      <c r="A51" s="63" t="s">
        <v>410</v>
      </c>
      <c r="B51" s="64">
        <v>3693.25</v>
      </c>
      <c r="C51" s="64">
        <v>20364</v>
      </c>
    </row>
    <row r="52" spans="1:3" ht="15.75" customHeight="1">
      <c r="A52" s="63" t="s">
        <v>411</v>
      </c>
      <c r="B52" s="64">
        <v>3047.97</v>
      </c>
      <c r="C52" s="64"/>
    </row>
    <row r="53" spans="1:3" ht="15.75" customHeight="1">
      <c r="A53" s="63" t="s">
        <v>412</v>
      </c>
      <c r="B53" s="64"/>
      <c r="C53" s="64">
        <v>21882.2</v>
      </c>
    </row>
    <row r="54" spans="1:3" ht="15.75" customHeight="1">
      <c r="A54" s="63" t="s">
        <v>413</v>
      </c>
      <c r="B54" s="64"/>
      <c r="C54" s="64">
        <v>5820</v>
      </c>
    </row>
    <row r="55" spans="1:3" ht="15.75" customHeight="1">
      <c r="A55" s="63" t="s">
        <v>414</v>
      </c>
      <c r="B55" s="64"/>
      <c r="C55" s="64">
        <v>3300</v>
      </c>
    </row>
    <row r="56" spans="1:3" ht="15.75" customHeight="1">
      <c r="A56" s="63" t="s">
        <v>415</v>
      </c>
      <c r="B56" s="64"/>
      <c r="C56" s="64">
        <v>613.6</v>
      </c>
    </row>
    <row r="57" spans="1:3" ht="15.75" customHeight="1">
      <c r="A57" s="63" t="s">
        <v>416</v>
      </c>
      <c r="B57" s="64"/>
      <c r="C57" s="64">
        <v>3350</v>
      </c>
    </row>
    <row r="58" spans="1:3" ht="15.75" customHeight="1">
      <c r="A58" s="63" t="s">
        <v>417</v>
      </c>
      <c r="B58" s="64">
        <v>4448</v>
      </c>
      <c r="C58" s="64"/>
    </row>
    <row r="59" spans="1:3" ht="15.75" customHeight="1">
      <c r="A59" s="63" t="s">
        <v>418</v>
      </c>
      <c r="B59" s="64">
        <v>435</v>
      </c>
      <c r="C59" s="64"/>
    </row>
    <row r="60" spans="1:3" ht="15.75" customHeight="1">
      <c r="A60" s="63" t="s">
        <v>419</v>
      </c>
      <c r="B60" s="64">
        <v>799.26</v>
      </c>
      <c r="C60" s="64"/>
    </row>
    <row r="61" spans="1:3" ht="15.75" customHeight="1">
      <c r="A61" s="63" t="s">
        <v>420</v>
      </c>
      <c r="B61" s="64">
        <v>144021.8</v>
      </c>
      <c r="C61" s="64"/>
    </row>
    <row r="62" spans="1:3" ht="15.75" customHeight="1">
      <c r="A62" s="55" t="s">
        <v>333</v>
      </c>
      <c r="B62" s="65">
        <f>SUM(B4:B61)</f>
        <v>885920.4000000001</v>
      </c>
      <c r="C62" s="65">
        <f>SUM(C4:C61)</f>
        <v>879659.5799999998</v>
      </c>
    </row>
    <row r="63" spans="2:3" ht="14.25" hidden="1">
      <c r="B63" s="40">
        <f>B62-'[1]业务活动表'!E16</f>
        <v>-972599.4599999997</v>
      </c>
      <c r="C63" s="40">
        <f>C62-'[1]业务活动表'!H16</f>
        <v>-368863.07000000007</v>
      </c>
    </row>
    <row r="64" spans="2:3" ht="14.25">
      <c r="B64" s="40">
        <f>B62-'业务活动表'!E16</f>
        <v>0</v>
      </c>
      <c r="C64" s="40">
        <f>C62-'业务活动表'!H16</f>
        <v>0</v>
      </c>
    </row>
  </sheetData>
  <sheetProtection/>
  <mergeCells count="2">
    <mergeCell ref="A1:C1"/>
    <mergeCell ref="A2:C2"/>
  </mergeCells>
  <printOptions horizontalCentered="1"/>
  <pageMargins left="0.3937007874015748" right="0.3937007874015748" top="0.3937007874015748" bottom="0.1968503937007874" header="0.31496062992125984" footer="0.31496062992125984"/>
  <pageSetup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C31" sqref="C31"/>
    </sheetView>
  </sheetViews>
  <sheetFormatPr defaultColWidth="9.00390625" defaultRowHeight="14.25"/>
  <cols>
    <col min="1" max="1" width="48.625" style="0" customWidth="1"/>
    <col min="2" max="3" width="18.625" style="40" customWidth="1"/>
  </cols>
  <sheetData>
    <row r="1" spans="1:3" ht="34.5" customHeight="1">
      <c r="A1" s="84" t="s">
        <v>334</v>
      </c>
      <c r="B1" s="84"/>
      <c r="C1" s="84"/>
    </row>
    <row r="2" spans="1:3" ht="39.75" customHeight="1">
      <c r="A2" s="75" t="s">
        <v>353</v>
      </c>
      <c r="B2" s="75"/>
      <c r="C2" s="75"/>
    </row>
    <row r="3" spans="1:3" ht="39.75" customHeight="1">
      <c r="A3" s="55" t="s">
        <v>335</v>
      </c>
      <c r="B3" s="56" t="s">
        <v>331</v>
      </c>
      <c r="C3" s="56" t="s">
        <v>332</v>
      </c>
    </row>
    <row r="4" spans="1:3" ht="39.75" customHeight="1">
      <c r="A4" s="59" t="s">
        <v>340</v>
      </c>
      <c r="B4" s="58">
        <v>4000</v>
      </c>
      <c r="C4" s="58">
        <v>2200</v>
      </c>
    </row>
    <row r="5" spans="1:3" s="62" customFormat="1" ht="39.75" customHeight="1">
      <c r="A5" s="57" t="s">
        <v>341</v>
      </c>
      <c r="B5" s="61">
        <v>52809.85</v>
      </c>
      <c r="C5" s="61">
        <v>55610.5</v>
      </c>
    </row>
    <row r="6" spans="1:3" s="62" customFormat="1" ht="39.75" customHeight="1">
      <c r="A6" s="57" t="s">
        <v>342</v>
      </c>
      <c r="B6" s="61">
        <v>2892.87</v>
      </c>
      <c r="C6" s="61">
        <v>3074.49</v>
      </c>
    </row>
    <row r="7" spans="1:3" s="62" customFormat="1" ht="39.75" customHeight="1">
      <c r="A7" s="57" t="s">
        <v>421</v>
      </c>
      <c r="B7" s="61"/>
      <c r="C7" s="61">
        <v>2480</v>
      </c>
    </row>
    <row r="8" spans="1:3" s="62" customFormat="1" ht="39.75" customHeight="1">
      <c r="A8" s="57" t="s">
        <v>343</v>
      </c>
      <c r="B8" s="61">
        <v>143</v>
      </c>
      <c r="C8" s="61"/>
    </row>
    <row r="9" spans="1:3" s="62" customFormat="1" ht="39.75" customHeight="1">
      <c r="A9" s="57" t="s">
        <v>344</v>
      </c>
      <c r="B9" s="61">
        <v>5200</v>
      </c>
      <c r="C9" s="61"/>
    </row>
    <row r="10" spans="1:3" s="62" customFormat="1" ht="39.75" customHeight="1">
      <c r="A10" s="57" t="s">
        <v>345</v>
      </c>
      <c r="B10" s="61">
        <v>8403</v>
      </c>
      <c r="C10" s="61">
        <v>130</v>
      </c>
    </row>
    <row r="11" spans="1:3" s="62" customFormat="1" ht="39.75" customHeight="1">
      <c r="A11" s="57" t="s">
        <v>337</v>
      </c>
      <c r="B11" s="61">
        <v>1752</v>
      </c>
      <c r="C11" s="61"/>
    </row>
    <row r="12" spans="1:3" s="62" customFormat="1" ht="39.75" customHeight="1">
      <c r="A12" s="57" t="s">
        <v>336</v>
      </c>
      <c r="B12" s="61">
        <v>1360.7</v>
      </c>
      <c r="C12" s="61">
        <v>100.9</v>
      </c>
    </row>
    <row r="13" spans="1:3" s="62" customFormat="1" ht="39.75" customHeight="1">
      <c r="A13" s="57" t="s">
        <v>346</v>
      </c>
      <c r="B13" s="61">
        <v>2600</v>
      </c>
      <c r="C13" s="61">
        <v>57.5</v>
      </c>
    </row>
    <row r="14" spans="1:3" s="62" customFormat="1" ht="39.75" customHeight="1">
      <c r="A14" s="57" t="s">
        <v>347</v>
      </c>
      <c r="B14" s="61">
        <v>529.86</v>
      </c>
      <c r="C14" s="61">
        <v>487.54</v>
      </c>
    </row>
    <row r="15" spans="1:3" s="62" customFormat="1" ht="39.75" customHeight="1">
      <c r="A15" s="57" t="s">
        <v>338</v>
      </c>
      <c r="B15" s="61">
        <v>1350</v>
      </c>
      <c r="C15" s="61"/>
    </row>
    <row r="16" spans="1:3" ht="39.75" customHeight="1">
      <c r="A16" s="55" t="s">
        <v>339</v>
      </c>
      <c r="B16" s="60">
        <f>SUM(B4:B15)</f>
        <v>81041.28</v>
      </c>
      <c r="C16" s="60">
        <f>SUM(C4:C15)</f>
        <v>64140.93</v>
      </c>
    </row>
    <row r="17" spans="2:3" ht="14.25">
      <c r="B17" s="40">
        <f>B16-'业务活动表'!C17</f>
        <v>0</v>
      </c>
      <c r="C17" s="40">
        <f>C16-'业务活动表'!F17</f>
        <v>0</v>
      </c>
    </row>
    <row r="18" spans="2:3" ht="14.25" hidden="1">
      <c r="B18" s="40" t="e">
        <f>B16-#REF!-#REF!-B5</f>
        <v>#REF!</v>
      </c>
      <c r="C18" s="40" t="e">
        <f>C16-C5-#REF!-#REF!</f>
        <v>#REF!</v>
      </c>
    </row>
    <row r="19" ht="14.25" hidden="1"/>
    <row r="20" spans="2:3" ht="14.25" hidden="1">
      <c r="B20" s="40">
        <v>57524.35</v>
      </c>
      <c r="C20" s="40">
        <v>57524.35</v>
      </c>
    </row>
    <row r="21" ht="14.25" hidden="1">
      <c r="C21" s="40" t="e">
        <f>C20-#REF!</f>
        <v>#REF!</v>
      </c>
    </row>
    <row r="22" spans="2:3" ht="14.25" hidden="1">
      <c r="B22" s="40">
        <v>406316.8</v>
      </c>
      <c r="C22" s="40">
        <v>477500.03</v>
      </c>
    </row>
    <row r="23" spans="2:3" ht="14.25" hidden="1">
      <c r="B23" s="40" t="e">
        <f>#REF!</f>
        <v>#REF!</v>
      </c>
      <c r="C23" s="40" t="e">
        <f>#REF!</f>
        <v>#REF!</v>
      </c>
    </row>
    <row r="24" spans="2:3" ht="14.25" hidden="1">
      <c r="B24" s="40" t="e">
        <f>B22-B23</f>
        <v>#REF!</v>
      </c>
      <c r="C24" s="40" t="e">
        <f>C22-C23</f>
        <v>#REF!</v>
      </c>
    </row>
  </sheetData>
  <sheetProtection/>
  <mergeCells count="2">
    <mergeCell ref="A1:C1"/>
    <mergeCell ref="A2:C2"/>
  </mergeCells>
  <printOptions horizontalCentered="1"/>
  <pageMargins left="0.3937007874015748" right="0.3937007874015748" top="0.7480314960629921" bottom="0.748031496062992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D7" sqref="D7"/>
    </sheetView>
  </sheetViews>
  <sheetFormatPr defaultColWidth="9.00390625" defaultRowHeight="14.25"/>
  <cols>
    <col min="1" max="1" width="20.00390625" style="0" customWidth="1"/>
    <col min="2" max="2" width="5.125" style="0" customWidth="1"/>
    <col min="3" max="3" width="13.00390625" style="0" customWidth="1"/>
    <col min="4" max="4" width="12.625" style="0" customWidth="1"/>
    <col min="5" max="5" width="12.875" style="0" customWidth="1"/>
    <col min="6" max="6" width="12.25390625" style="0" customWidth="1"/>
    <col min="7" max="7" width="14.50390625" style="0" customWidth="1"/>
    <col min="8" max="8" width="13.50390625" style="0" customWidth="1"/>
    <col min="10" max="10" width="13.875" style="0" bestFit="1" customWidth="1"/>
    <col min="11" max="11" width="12.75390625" style="0" bestFit="1" customWidth="1"/>
  </cols>
  <sheetData>
    <row r="1" spans="1:8" ht="22.5" customHeight="1">
      <c r="A1" s="73" t="s">
        <v>53</v>
      </c>
      <c r="B1" s="73"/>
      <c r="C1" s="73"/>
      <c r="D1" s="73"/>
      <c r="E1" s="73"/>
      <c r="F1" s="73"/>
      <c r="G1" s="73"/>
      <c r="H1" s="73"/>
    </row>
    <row r="2" ht="14.25">
      <c r="H2" s="12" t="s">
        <v>54</v>
      </c>
    </row>
    <row r="3" spans="1:8" ht="14.25">
      <c r="A3" s="75" t="s">
        <v>111</v>
      </c>
      <c r="B3" s="75"/>
      <c r="C3" s="75"/>
      <c r="D3" s="75"/>
      <c r="E3" s="75"/>
      <c r="F3" s="75"/>
      <c r="G3" s="75"/>
      <c r="H3" s="75"/>
    </row>
    <row r="4" spans="1:8" ht="16.5" customHeight="1">
      <c r="A4" s="76" t="s">
        <v>55</v>
      </c>
      <c r="B4" s="76" t="s">
        <v>3</v>
      </c>
      <c r="C4" s="76" t="s">
        <v>56</v>
      </c>
      <c r="D4" s="76"/>
      <c r="E4" s="76"/>
      <c r="F4" s="76" t="s">
        <v>57</v>
      </c>
      <c r="G4" s="76"/>
      <c r="H4" s="76"/>
    </row>
    <row r="5" spans="1:8" ht="17.25" customHeight="1">
      <c r="A5" s="76"/>
      <c r="B5" s="76"/>
      <c r="C5" s="13" t="s">
        <v>58</v>
      </c>
      <c r="D5" s="13" t="s">
        <v>59</v>
      </c>
      <c r="E5" s="13" t="s">
        <v>60</v>
      </c>
      <c r="F5" s="13" t="s">
        <v>58</v>
      </c>
      <c r="G5" s="13" t="s">
        <v>59</v>
      </c>
      <c r="H5" s="13" t="s">
        <v>60</v>
      </c>
    </row>
    <row r="6" spans="1:8" ht="24.75" customHeight="1">
      <c r="A6" s="30" t="s">
        <v>61</v>
      </c>
      <c r="B6" s="30"/>
      <c r="C6" s="25"/>
      <c r="D6" s="25"/>
      <c r="E6" s="25"/>
      <c r="F6" s="25"/>
      <c r="G6" s="25"/>
      <c r="H6" s="25"/>
    </row>
    <row r="7" spans="1:8" ht="24.75" customHeight="1">
      <c r="A7" s="30" t="s">
        <v>89</v>
      </c>
      <c r="B7" s="13">
        <v>1</v>
      </c>
      <c r="C7" s="25">
        <f>SUM(C8:C13)</f>
        <v>0</v>
      </c>
      <c r="D7" s="25"/>
      <c r="E7" s="25">
        <f aca="true" t="shared" si="0" ref="E7:E15">SUM(C7:D7)</f>
        <v>0</v>
      </c>
      <c r="F7" s="25"/>
      <c r="G7" s="25">
        <f>SUM(G8:G15)</f>
        <v>178640</v>
      </c>
      <c r="H7" s="25">
        <f>SUM(H8:H15)</f>
        <v>178640</v>
      </c>
    </row>
    <row r="8" spans="1:8" ht="24.75" customHeight="1">
      <c r="A8" s="30" t="s">
        <v>95</v>
      </c>
      <c r="B8" s="13">
        <v>2</v>
      </c>
      <c r="C8" s="25"/>
      <c r="D8" s="25">
        <v>142912</v>
      </c>
      <c r="E8" s="25">
        <f t="shared" si="0"/>
        <v>142912</v>
      </c>
      <c r="F8" s="25"/>
      <c r="G8" s="25">
        <v>178640</v>
      </c>
      <c r="H8" s="25">
        <f aca="true" t="shared" si="1" ref="H8:H15">SUM(F8:G8)</f>
        <v>178640</v>
      </c>
    </row>
    <row r="9" spans="1:8" ht="24.75" customHeight="1">
      <c r="A9" s="30"/>
      <c r="B9" s="13">
        <v>3</v>
      </c>
      <c r="C9" s="25"/>
      <c r="D9" s="25"/>
      <c r="E9" s="25">
        <f t="shared" si="0"/>
        <v>0</v>
      </c>
      <c r="F9" s="25"/>
      <c r="G9" s="25"/>
      <c r="H9" s="25">
        <f t="shared" si="1"/>
        <v>0</v>
      </c>
    </row>
    <row r="10" spans="1:8" ht="24.75" customHeight="1">
      <c r="A10" s="30"/>
      <c r="B10" s="13">
        <v>4</v>
      </c>
      <c r="C10" s="25"/>
      <c r="D10" s="25"/>
      <c r="E10" s="25">
        <f t="shared" si="0"/>
        <v>0</v>
      </c>
      <c r="F10" s="25"/>
      <c r="G10" s="25"/>
      <c r="H10" s="25">
        <f t="shared" si="1"/>
        <v>0</v>
      </c>
    </row>
    <row r="11" spans="1:8" ht="24.75" customHeight="1">
      <c r="A11" s="30"/>
      <c r="B11" s="13">
        <v>5</v>
      </c>
      <c r="C11" s="25"/>
      <c r="D11" s="25"/>
      <c r="E11" s="25">
        <f t="shared" si="0"/>
        <v>0</v>
      </c>
      <c r="F11" s="25"/>
      <c r="G11" s="25"/>
      <c r="H11" s="25">
        <f t="shared" si="1"/>
        <v>0</v>
      </c>
    </row>
    <row r="12" spans="1:8" ht="24.75" customHeight="1">
      <c r="A12" s="30"/>
      <c r="B12" s="13">
        <v>6</v>
      </c>
      <c r="C12" s="25"/>
      <c r="D12" s="25"/>
      <c r="E12" s="25">
        <f t="shared" si="0"/>
        <v>0</v>
      </c>
      <c r="F12" s="25"/>
      <c r="G12" s="25"/>
      <c r="H12" s="25">
        <f t="shared" si="1"/>
        <v>0</v>
      </c>
    </row>
    <row r="13" spans="1:8" ht="24.75" customHeight="1">
      <c r="A13" s="30"/>
      <c r="B13" s="13"/>
      <c r="C13" s="25"/>
      <c r="D13" s="25"/>
      <c r="E13" s="25">
        <f t="shared" si="0"/>
        <v>0</v>
      </c>
      <c r="F13" s="25"/>
      <c r="G13" s="25"/>
      <c r="H13" s="25">
        <f t="shared" si="1"/>
        <v>0</v>
      </c>
    </row>
    <row r="14" spans="1:8" ht="39.75" customHeight="1">
      <c r="A14" s="30"/>
      <c r="B14" s="13"/>
      <c r="C14" s="25"/>
      <c r="D14" s="25"/>
      <c r="E14" s="25">
        <f t="shared" si="0"/>
        <v>0</v>
      </c>
      <c r="F14" s="25"/>
      <c r="G14" s="25"/>
      <c r="H14" s="25">
        <f t="shared" si="1"/>
        <v>0</v>
      </c>
    </row>
    <row r="15" spans="1:8" ht="24.75" customHeight="1">
      <c r="A15" s="30" t="s">
        <v>62</v>
      </c>
      <c r="B15" s="13">
        <v>9</v>
      </c>
      <c r="C15" s="25"/>
      <c r="D15" s="25"/>
      <c r="E15" s="25">
        <f t="shared" si="0"/>
        <v>0</v>
      </c>
      <c r="F15" s="25"/>
      <c r="G15" s="25"/>
      <c r="H15" s="25">
        <f t="shared" si="1"/>
        <v>0</v>
      </c>
    </row>
    <row r="16" spans="1:8" ht="24.75" customHeight="1">
      <c r="A16" s="13" t="s">
        <v>63</v>
      </c>
      <c r="B16" s="13">
        <v>11</v>
      </c>
      <c r="C16" s="25">
        <f aca="true" t="shared" si="2" ref="C16:H16">C7+C15</f>
        <v>0</v>
      </c>
      <c r="D16" s="25">
        <f t="shared" si="2"/>
        <v>0</v>
      </c>
      <c r="E16" s="25">
        <f t="shared" si="2"/>
        <v>0</v>
      </c>
      <c r="F16" s="25">
        <f t="shared" si="2"/>
        <v>0</v>
      </c>
      <c r="G16" s="25">
        <f t="shared" si="2"/>
        <v>178640</v>
      </c>
      <c r="H16" s="25">
        <f t="shared" si="2"/>
        <v>178640</v>
      </c>
    </row>
    <row r="17" spans="1:8" ht="24.75" customHeight="1">
      <c r="A17" s="30" t="s">
        <v>64</v>
      </c>
      <c r="B17" s="13"/>
      <c r="C17" s="25"/>
      <c r="D17" s="25"/>
      <c r="E17" s="25">
        <f aca="true" t="shared" si="3" ref="E17:E28">SUM(C17:D17)</f>
        <v>0</v>
      </c>
      <c r="F17" s="25"/>
      <c r="G17" s="25"/>
      <c r="H17" s="25">
        <f>SUM(F17:G17)</f>
        <v>0</v>
      </c>
    </row>
    <row r="18" spans="1:8" ht="24.75" customHeight="1">
      <c r="A18" s="30" t="s">
        <v>65</v>
      </c>
      <c r="B18" s="13">
        <v>12</v>
      </c>
      <c r="C18" s="25"/>
      <c r="D18" s="25">
        <f>SUM(D19:D25)</f>
        <v>2000</v>
      </c>
      <c r="E18" s="25">
        <f t="shared" si="3"/>
        <v>2000</v>
      </c>
      <c r="F18" s="25"/>
      <c r="G18" s="25">
        <f>SUM(G19:G25)</f>
        <v>27301.35</v>
      </c>
      <c r="H18" s="25">
        <f>SUM(H19:H25)</f>
        <v>27301.35</v>
      </c>
    </row>
    <row r="19" spans="1:8" ht="24.75" customHeight="1">
      <c r="A19" s="30" t="s">
        <v>95</v>
      </c>
      <c r="B19" s="13">
        <v>13</v>
      </c>
      <c r="C19" s="25"/>
      <c r="D19" s="25">
        <v>2000</v>
      </c>
      <c r="E19" s="25">
        <f t="shared" si="3"/>
        <v>2000</v>
      </c>
      <c r="F19" s="25"/>
      <c r="G19" s="25">
        <v>27301.35</v>
      </c>
      <c r="H19" s="25">
        <f aca="true" t="shared" si="4" ref="H19:H28">SUM(F19:G19)</f>
        <v>27301.35</v>
      </c>
    </row>
    <row r="20" spans="1:8" ht="24.75" customHeight="1">
      <c r="A20" s="30"/>
      <c r="B20" s="13">
        <v>14</v>
      </c>
      <c r="C20" s="25"/>
      <c r="D20" s="25"/>
      <c r="E20" s="25">
        <f t="shared" si="3"/>
        <v>0</v>
      </c>
      <c r="F20" s="25"/>
      <c r="G20" s="25"/>
      <c r="H20" s="25">
        <f t="shared" si="4"/>
        <v>0</v>
      </c>
    </row>
    <row r="21" spans="1:8" ht="24.75" customHeight="1">
      <c r="A21" s="30"/>
      <c r="B21" s="13">
        <v>15</v>
      </c>
      <c r="C21" s="25"/>
      <c r="D21" s="25"/>
      <c r="E21" s="25">
        <f t="shared" si="3"/>
        <v>0</v>
      </c>
      <c r="F21" s="25"/>
      <c r="G21" s="25"/>
      <c r="H21" s="25">
        <f t="shared" si="4"/>
        <v>0</v>
      </c>
    </row>
    <row r="22" spans="1:8" ht="24.75" customHeight="1">
      <c r="A22" s="30"/>
      <c r="B22" s="13">
        <v>16</v>
      </c>
      <c r="C22" s="25"/>
      <c r="D22" s="25"/>
      <c r="E22" s="25">
        <f t="shared" si="3"/>
        <v>0</v>
      </c>
      <c r="F22" s="25"/>
      <c r="G22" s="25"/>
      <c r="H22" s="25">
        <f t="shared" si="4"/>
        <v>0</v>
      </c>
    </row>
    <row r="23" spans="1:8" ht="24.75" customHeight="1">
      <c r="A23" s="30"/>
      <c r="B23" s="13"/>
      <c r="C23" s="25"/>
      <c r="D23" s="25"/>
      <c r="E23" s="25">
        <f t="shared" si="3"/>
        <v>0</v>
      </c>
      <c r="F23" s="25"/>
      <c r="G23" s="25"/>
      <c r="H23" s="25">
        <f t="shared" si="4"/>
        <v>0</v>
      </c>
    </row>
    <row r="24" spans="1:8" ht="24.75" customHeight="1">
      <c r="A24" s="30"/>
      <c r="B24" s="13"/>
      <c r="C24" s="25"/>
      <c r="D24" s="25"/>
      <c r="E24" s="25">
        <f t="shared" si="3"/>
        <v>0</v>
      </c>
      <c r="F24" s="25"/>
      <c r="G24" s="25"/>
      <c r="H24" s="25">
        <f t="shared" si="4"/>
        <v>0</v>
      </c>
    </row>
    <row r="25" spans="1:8" ht="39.75" customHeight="1">
      <c r="A25" s="30"/>
      <c r="B25" s="13"/>
      <c r="C25" s="25"/>
      <c r="D25" s="25"/>
      <c r="E25" s="25">
        <f t="shared" si="3"/>
        <v>0</v>
      </c>
      <c r="F25" s="25"/>
      <c r="G25" s="25"/>
      <c r="H25" s="25">
        <f t="shared" si="4"/>
        <v>0</v>
      </c>
    </row>
    <row r="26" spans="1:8" ht="24.75" customHeight="1">
      <c r="A26" s="30" t="s">
        <v>66</v>
      </c>
      <c r="B26" s="13">
        <v>21</v>
      </c>
      <c r="C26" s="25">
        <v>13100</v>
      </c>
      <c r="D26" s="25"/>
      <c r="E26" s="25">
        <f t="shared" si="3"/>
        <v>13100</v>
      </c>
      <c r="F26" s="25">
        <v>34269</v>
      </c>
      <c r="G26" s="25"/>
      <c r="H26" s="25">
        <f t="shared" si="4"/>
        <v>34269</v>
      </c>
    </row>
    <row r="27" spans="1:10" ht="24.75" customHeight="1">
      <c r="A27" s="30" t="s">
        <v>67</v>
      </c>
      <c r="B27" s="13">
        <v>24</v>
      </c>
      <c r="C27" s="25"/>
      <c r="D27" s="25"/>
      <c r="E27" s="25">
        <f t="shared" si="3"/>
        <v>0</v>
      </c>
      <c r="F27" s="25"/>
      <c r="G27" s="25"/>
      <c r="H27" s="25">
        <f t="shared" si="4"/>
        <v>0</v>
      </c>
      <c r="J27" s="9"/>
    </row>
    <row r="28" spans="1:11" ht="24.75" customHeight="1">
      <c r="A28" s="30" t="s">
        <v>68</v>
      </c>
      <c r="B28" s="13">
        <v>28</v>
      </c>
      <c r="C28" s="25">
        <v>100</v>
      </c>
      <c r="D28" s="25"/>
      <c r="E28" s="25">
        <f t="shared" si="3"/>
        <v>100</v>
      </c>
      <c r="F28" s="25">
        <v>64.99</v>
      </c>
      <c r="G28" s="25"/>
      <c r="H28" s="25">
        <f t="shared" si="4"/>
        <v>64.99</v>
      </c>
      <c r="K28" s="9"/>
    </row>
    <row r="29" spans="1:8" ht="24.75" customHeight="1">
      <c r="A29" s="13" t="s">
        <v>69</v>
      </c>
      <c r="B29" s="13">
        <v>35</v>
      </c>
      <c r="C29" s="25">
        <f>C18++C26+C27+C28</f>
        <v>13200</v>
      </c>
      <c r="D29" s="25">
        <f>D18++D26+D27+D28</f>
        <v>2000</v>
      </c>
      <c r="E29" s="25">
        <f>E18+E26+E27+E28</f>
        <v>15200</v>
      </c>
      <c r="F29" s="25">
        <f>F18++F26+F27+F28</f>
        <v>34333.99</v>
      </c>
      <c r="G29" s="25">
        <f>G18++G26+G27+G28</f>
        <v>27301.35</v>
      </c>
      <c r="H29" s="25">
        <f>H18++H26+H27+H28</f>
        <v>61635.34</v>
      </c>
    </row>
    <row r="30" spans="1:11" ht="47.25" customHeight="1">
      <c r="A30" s="30" t="s">
        <v>70</v>
      </c>
      <c r="B30" s="13">
        <v>40</v>
      </c>
      <c r="C30" s="24"/>
      <c r="D30" s="24"/>
      <c r="E30" s="24"/>
      <c r="F30" s="24"/>
      <c r="G30" s="24"/>
      <c r="H30" s="24"/>
      <c r="J30" s="9"/>
      <c r="K30" s="9"/>
    </row>
    <row r="31" spans="1:8" ht="71.25" customHeight="1">
      <c r="A31" s="30" t="s">
        <v>71</v>
      </c>
      <c r="B31" s="13">
        <v>45</v>
      </c>
      <c r="C31" s="25">
        <f aca="true" t="shared" si="5" ref="C31:H31">C16-C29</f>
        <v>-13200</v>
      </c>
      <c r="D31" s="25">
        <f t="shared" si="5"/>
        <v>-2000</v>
      </c>
      <c r="E31" s="25">
        <f t="shared" si="5"/>
        <v>-15200</v>
      </c>
      <c r="F31" s="25">
        <f t="shared" si="5"/>
        <v>-34333.99</v>
      </c>
      <c r="G31" s="25">
        <f t="shared" si="5"/>
        <v>151338.65</v>
      </c>
      <c r="H31" s="25">
        <f t="shared" si="5"/>
        <v>117004.66</v>
      </c>
    </row>
  </sheetData>
  <sheetProtection/>
  <mergeCells count="6">
    <mergeCell ref="A1:H1"/>
    <mergeCell ref="A3:H3"/>
    <mergeCell ref="A4:A5"/>
    <mergeCell ref="B4:B5"/>
    <mergeCell ref="C4:E4"/>
    <mergeCell ref="F4:H4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R18" sqref="R18"/>
    </sheetView>
  </sheetViews>
  <sheetFormatPr defaultColWidth="9.00390625" defaultRowHeight="15" customHeight="1"/>
  <cols>
    <col min="1" max="1" width="22.375" style="14" customWidth="1"/>
    <col min="2" max="3" width="10.625" style="14" customWidth="1"/>
    <col min="4" max="13" width="10.625" style="14" hidden="1" customWidth="1"/>
    <col min="14" max="14" width="10.625" style="14" customWidth="1"/>
    <col min="15" max="16" width="9.25390625" style="14" bestFit="1" customWidth="1"/>
    <col min="17" max="16384" width="9.00390625" style="14" customWidth="1"/>
  </cols>
  <sheetData>
    <row r="1" spans="1:14" ht="28.5" customHeight="1">
      <c r="A1" s="77" t="s">
        <v>79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 customHeight="1">
      <c r="A2" s="15" t="s">
        <v>80</v>
      </c>
      <c r="B2" s="16">
        <v>41275</v>
      </c>
      <c r="C2" s="16">
        <v>41306</v>
      </c>
      <c r="D2" s="16">
        <v>41334</v>
      </c>
      <c r="E2" s="16">
        <v>41365</v>
      </c>
      <c r="F2" s="16">
        <v>41395</v>
      </c>
      <c r="G2" s="16">
        <v>41426</v>
      </c>
      <c r="H2" s="16">
        <v>41456</v>
      </c>
      <c r="I2" s="16">
        <v>41487</v>
      </c>
      <c r="J2" s="16">
        <v>41518</v>
      </c>
      <c r="K2" s="16">
        <v>41548</v>
      </c>
      <c r="L2" s="16">
        <v>41579</v>
      </c>
      <c r="M2" s="16">
        <v>41609</v>
      </c>
      <c r="N2" s="17" t="s">
        <v>81</v>
      </c>
    </row>
    <row r="3" spans="1:14" ht="15" customHeight="1">
      <c r="A3" s="15" t="s">
        <v>96</v>
      </c>
      <c r="B3" s="19">
        <v>35728</v>
      </c>
      <c r="C3" s="19">
        <v>142912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>
        <f>SUM(B3:M3)</f>
        <v>178640</v>
      </c>
    </row>
    <row r="4" spans="1:15" ht="15" customHeight="1">
      <c r="A4" s="15" t="s">
        <v>82</v>
      </c>
      <c r="B4" s="19">
        <f aca="true" t="shared" si="0" ref="B4:N4">SUM(B3:B3)</f>
        <v>35728</v>
      </c>
      <c r="C4" s="19">
        <f t="shared" si="0"/>
        <v>142912</v>
      </c>
      <c r="D4" s="19">
        <f t="shared" si="0"/>
        <v>0</v>
      </c>
      <c r="E4" s="19">
        <f t="shared" si="0"/>
        <v>0</v>
      </c>
      <c r="F4" s="19">
        <f t="shared" si="0"/>
        <v>0</v>
      </c>
      <c r="G4" s="19">
        <f t="shared" si="0"/>
        <v>0</v>
      </c>
      <c r="H4" s="19">
        <f t="shared" si="0"/>
        <v>0</v>
      </c>
      <c r="I4" s="19">
        <f t="shared" si="0"/>
        <v>0</v>
      </c>
      <c r="J4" s="19">
        <f t="shared" si="0"/>
        <v>0</v>
      </c>
      <c r="K4" s="19">
        <f t="shared" si="0"/>
        <v>0</v>
      </c>
      <c r="L4" s="19">
        <f t="shared" si="0"/>
        <v>0</v>
      </c>
      <c r="M4" s="19">
        <f t="shared" si="0"/>
        <v>0</v>
      </c>
      <c r="N4" s="19">
        <f t="shared" si="0"/>
        <v>178640</v>
      </c>
      <c r="O4" s="21"/>
    </row>
    <row r="7" spans="1:14" ht="28.5" customHeight="1">
      <c r="A7" s="77" t="s">
        <v>83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ht="15" customHeight="1">
      <c r="A8" s="17" t="s">
        <v>80</v>
      </c>
      <c r="B8" s="16">
        <v>41275</v>
      </c>
      <c r="C8" s="16">
        <v>41306</v>
      </c>
      <c r="D8" s="16">
        <v>41334</v>
      </c>
      <c r="E8" s="16">
        <v>41365</v>
      </c>
      <c r="F8" s="16">
        <v>41395</v>
      </c>
      <c r="G8" s="16">
        <v>41426</v>
      </c>
      <c r="H8" s="16">
        <v>41456</v>
      </c>
      <c r="I8" s="16">
        <v>41487</v>
      </c>
      <c r="J8" s="16">
        <v>41518</v>
      </c>
      <c r="K8" s="16">
        <v>41548</v>
      </c>
      <c r="L8" s="16">
        <v>41579</v>
      </c>
      <c r="M8" s="16">
        <v>41609</v>
      </c>
      <c r="N8" s="17" t="s">
        <v>81</v>
      </c>
    </row>
    <row r="9" spans="1:15" ht="15" customHeight="1">
      <c r="A9" s="22" t="s">
        <v>97</v>
      </c>
      <c r="B9" s="23">
        <f>B10+B18</f>
        <v>25301.35</v>
      </c>
      <c r="C9" s="23">
        <f aca="true" t="shared" si="1" ref="C9:M9">C10+C18</f>
        <v>2000</v>
      </c>
      <c r="D9" s="23">
        <f t="shared" si="1"/>
        <v>0</v>
      </c>
      <c r="E9" s="23">
        <f t="shared" si="1"/>
        <v>0</v>
      </c>
      <c r="F9" s="23">
        <f t="shared" si="1"/>
        <v>0</v>
      </c>
      <c r="G9" s="23">
        <f t="shared" si="1"/>
        <v>0</v>
      </c>
      <c r="H9" s="23">
        <f t="shared" si="1"/>
        <v>0</v>
      </c>
      <c r="I9" s="23">
        <f t="shared" si="1"/>
        <v>0</v>
      </c>
      <c r="J9" s="23">
        <f t="shared" si="1"/>
        <v>0</v>
      </c>
      <c r="K9" s="23">
        <f t="shared" si="1"/>
        <v>0</v>
      </c>
      <c r="L9" s="23">
        <f t="shared" si="1"/>
        <v>0</v>
      </c>
      <c r="M9" s="23">
        <f t="shared" si="1"/>
        <v>0</v>
      </c>
      <c r="N9" s="23">
        <f>SUM(B9:M9)</f>
        <v>27301.35</v>
      </c>
      <c r="O9" s="21"/>
    </row>
    <row r="10" spans="1:14" ht="15" customHeight="1">
      <c r="A10" s="18" t="s">
        <v>98</v>
      </c>
      <c r="B10" s="19">
        <f>B13+B15+B11</f>
        <v>3896</v>
      </c>
      <c r="C10" s="19">
        <f aca="true" t="shared" si="2" ref="C10:M10">C13+C15+C11</f>
        <v>2000</v>
      </c>
      <c r="D10" s="19">
        <f t="shared" si="2"/>
        <v>0</v>
      </c>
      <c r="E10" s="19">
        <f t="shared" si="2"/>
        <v>0</v>
      </c>
      <c r="F10" s="19">
        <f t="shared" si="2"/>
        <v>0</v>
      </c>
      <c r="G10" s="19">
        <f t="shared" si="2"/>
        <v>0</v>
      </c>
      <c r="H10" s="19">
        <f t="shared" si="2"/>
        <v>0</v>
      </c>
      <c r="I10" s="19">
        <f t="shared" si="2"/>
        <v>0</v>
      </c>
      <c r="J10" s="19">
        <f t="shared" si="2"/>
        <v>0</v>
      </c>
      <c r="K10" s="19">
        <f t="shared" si="2"/>
        <v>0</v>
      </c>
      <c r="L10" s="19">
        <f t="shared" si="2"/>
        <v>0</v>
      </c>
      <c r="M10" s="19">
        <f t="shared" si="2"/>
        <v>0</v>
      </c>
      <c r="N10" s="19"/>
    </row>
    <row r="11" spans="1:14" ht="15" customHeight="1">
      <c r="A11" s="18" t="s">
        <v>99</v>
      </c>
      <c r="B11" s="19">
        <f>SUM(B12)</f>
        <v>569</v>
      </c>
      <c r="C11" s="19">
        <f aca="true" t="shared" si="3" ref="C11:M11">SUM(C12)</f>
        <v>0</v>
      </c>
      <c r="D11" s="19">
        <f t="shared" si="3"/>
        <v>0</v>
      </c>
      <c r="E11" s="19">
        <f t="shared" si="3"/>
        <v>0</v>
      </c>
      <c r="F11" s="19">
        <f t="shared" si="3"/>
        <v>0</v>
      </c>
      <c r="G11" s="19">
        <f t="shared" si="3"/>
        <v>0</v>
      </c>
      <c r="H11" s="19">
        <f t="shared" si="3"/>
        <v>0</v>
      </c>
      <c r="I11" s="19">
        <f t="shared" si="3"/>
        <v>0</v>
      </c>
      <c r="J11" s="19">
        <f t="shared" si="3"/>
        <v>0</v>
      </c>
      <c r="K11" s="19">
        <f t="shared" si="3"/>
        <v>0</v>
      </c>
      <c r="L11" s="19">
        <f t="shared" si="3"/>
        <v>0</v>
      </c>
      <c r="M11" s="19">
        <f t="shared" si="3"/>
        <v>0</v>
      </c>
      <c r="N11" s="19"/>
    </row>
    <row r="12" spans="1:14" ht="15" customHeight="1">
      <c r="A12" s="18" t="s">
        <v>100</v>
      </c>
      <c r="B12" s="19">
        <v>569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5" customHeight="1">
      <c r="A13" s="18" t="s">
        <v>101</v>
      </c>
      <c r="B13" s="19">
        <f>SUM(B14)</f>
        <v>2000</v>
      </c>
      <c r="C13" s="19">
        <f aca="true" t="shared" si="4" ref="C13:M13">SUM(C14)</f>
        <v>0</v>
      </c>
      <c r="D13" s="19">
        <f t="shared" si="4"/>
        <v>0</v>
      </c>
      <c r="E13" s="19">
        <f t="shared" si="4"/>
        <v>0</v>
      </c>
      <c r="F13" s="19">
        <f t="shared" si="4"/>
        <v>0</v>
      </c>
      <c r="G13" s="19">
        <f t="shared" si="4"/>
        <v>0</v>
      </c>
      <c r="H13" s="19">
        <f t="shared" si="4"/>
        <v>0</v>
      </c>
      <c r="I13" s="19">
        <f t="shared" si="4"/>
        <v>0</v>
      </c>
      <c r="J13" s="19">
        <f t="shared" si="4"/>
        <v>0</v>
      </c>
      <c r="K13" s="19">
        <f t="shared" si="4"/>
        <v>0</v>
      </c>
      <c r="L13" s="19">
        <f t="shared" si="4"/>
        <v>0</v>
      </c>
      <c r="M13" s="19">
        <f t="shared" si="4"/>
        <v>0</v>
      </c>
      <c r="N13" s="19"/>
    </row>
    <row r="14" spans="1:14" ht="15" customHeight="1">
      <c r="A14" s="18" t="s">
        <v>102</v>
      </c>
      <c r="B14" s="19">
        <v>2000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5" customHeight="1">
      <c r="A15" s="18" t="s">
        <v>103</v>
      </c>
      <c r="B15" s="19">
        <f>SUM(B16:B17)</f>
        <v>1327</v>
      </c>
      <c r="C15" s="19">
        <f>SUM(C16:C17)</f>
        <v>2000</v>
      </c>
      <c r="D15" s="19">
        <f aca="true" t="shared" si="5" ref="D15:M15">SUM(D16:D17)</f>
        <v>0</v>
      </c>
      <c r="E15" s="19">
        <f t="shared" si="5"/>
        <v>0</v>
      </c>
      <c r="F15" s="19">
        <f t="shared" si="5"/>
        <v>0</v>
      </c>
      <c r="G15" s="19">
        <f t="shared" si="5"/>
        <v>0</v>
      </c>
      <c r="H15" s="19">
        <f t="shared" si="5"/>
        <v>0</v>
      </c>
      <c r="I15" s="19">
        <f t="shared" si="5"/>
        <v>0</v>
      </c>
      <c r="J15" s="19">
        <f t="shared" si="5"/>
        <v>0</v>
      </c>
      <c r="K15" s="19">
        <f t="shared" si="5"/>
        <v>0</v>
      </c>
      <c r="L15" s="19">
        <f t="shared" si="5"/>
        <v>0</v>
      </c>
      <c r="M15" s="19">
        <f t="shared" si="5"/>
        <v>0</v>
      </c>
      <c r="N15" s="19"/>
    </row>
    <row r="16" spans="1:14" ht="15" customHeight="1">
      <c r="A16" s="18" t="s">
        <v>104</v>
      </c>
      <c r="B16" s="19">
        <v>1327</v>
      </c>
      <c r="C16" s="19">
        <v>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15" customHeight="1">
      <c r="A17" s="18" t="s">
        <v>109</v>
      </c>
      <c r="B17" s="19"/>
      <c r="C17" s="19">
        <v>2000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5" customHeight="1">
      <c r="A18" s="18" t="s">
        <v>105</v>
      </c>
      <c r="B18" s="19">
        <f>B19</f>
        <v>21405.35</v>
      </c>
      <c r="C18" s="19">
        <f aca="true" t="shared" si="6" ref="C18:M18">C19</f>
        <v>0</v>
      </c>
      <c r="D18" s="19">
        <f t="shared" si="6"/>
        <v>0</v>
      </c>
      <c r="E18" s="19">
        <f t="shared" si="6"/>
        <v>0</v>
      </c>
      <c r="F18" s="19">
        <f t="shared" si="6"/>
        <v>0</v>
      </c>
      <c r="G18" s="19">
        <f t="shared" si="6"/>
        <v>0</v>
      </c>
      <c r="H18" s="19">
        <f t="shared" si="6"/>
        <v>0</v>
      </c>
      <c r="I18" s="19">
        <f t="shared" si="6"/>
        <v>0</v>
      </c>
      <c r="J18" s="19">
        <f t="shared" si="6"/>
        <v>0</v>
      </c>
      <c r="K18" s="19">
        <f t="shared" si="6"/>
        <v>0</v>
      </c>
      <c r="L18" s="19">
        <f t="shared" si="6"/>
        <v>0</v>
      </c>
      <c r="M18" s="19">
        <f t="shared" si="6"/>
        <v>0</v>
      </c>
      <c r="N18" s="19"/>
    </row>
    <row r="19" spans="1:14" ht="15" customHeight="1">
      <c r="A19" s="18" t="s">
        <v>106</v>
      </c>
      <c r="B19" s="19">
        <v>21405.35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15" customHeight="1">
      <c r="A20" s="15" t="s">
        <v>82</v>
      </c>
      <c r="B20" s="20">
        <f>B9</f>
        <v>25301.35</v>
      </c>
      <c r="C20" s="20">
        <f aca="true" t="shared" si="7" ref="C20:N20">C9</f>
        <v>2000</v>
      </c>
      <c r="D20" s="20">
        <f t="shared" si="7"/>
        <v>0</v>
      </c>
      <c r="E20" s="20">
        <f t="shared" si="7"/>
        <v>0</v>
      </c>
      <c r="F20" s="20">
        <f t="shared" si="7"/>
        <v>0</v>
      </c>
      <c r="G20" s="20">
        <f t="shared" si="7"/>
        <v>0</v>
      </c>
      <c r="H20" s="20">
        <f t="shared" si="7"/>
        <v>0</v>
      </c>
      <c r="I20" s="20">
        <f t="shared" si="7"/>
        <v>0</v>
      </c>
      <c r="J20" s="20">
        <f t="shared" si="7"/>
        <v>0</v>
      </c>
      <c r="K20" s="20">
        <f t="shared" si="7"/>
        <v>0</v>
      </c>
      <c r="L20" s="20">
        <f t="shared" si="7"/>
        <v>0</v>
      </c>
      <c r="M20" s="20">
        <f t="shared" si="7"/>
        <v>0</v>
      </c>
      <c r="N20" s="20">
        <f t="shared" si="7"/>
        <v>27301.35</v>
      </c>
    </row>
    <row r="21" spans="12:14" ht="15" customHeight="1">
      <c r="L21" s="21"/>
      <c r="M21" s="21"/>
      <c r="N21" s="26">
        <f>N20-'业务活动表2月'!G19</f>
        <v>0</v>
      </c>
    </row>
    <row r="22" ht="15" customHeight="1">
      <c r="N22" s="21"/>
    </row>
  </sheetData>
  <sheetProtection/>
  <mergeCells count="2">
    <mergeCell ref="A1:N1"/>
    <mergeCell ref="A7:N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9">
      <selection activeCell="E21" sqref="E21"/>
    </sheetView>
  </sheetViews>
  <sheetFormatPr defaultColWidth="9.00390625" defaultRowHeight="14.25"/>
  <cols>
    <col min="1" max="1" width="27.125" style="0" customWidth="1"/>
    <col min="2" max="2" width="6.375" style="0" customWidth="1"/>
    <col min="3" max="3" width="17.375" style="2" customWidth="1"/>
    <col min="4" max="4" width="16.50390625" style="2" customWidth="1"/>
    <col min="5" max="5" width="21.625" style="0" customWidth="1"/>
    <col min="6" max="6" width="6.875" style="0" customWidth="1"/>
    <col min="7" max="7" width="17.625" style="0" customWidth="1"/>
    <col min="8" max="8" width="16.375" style="0" customWidth="1"/>
    <col min="9" max="9" width="9.50390625" style="0" bestFit="1" customWidth="1"/>
    <col min="15" max="15" width="11.625" style="0" bestFit="1" customWidth="1"/>
  </cols>
  <sheetData>
    <row r="1" spans="1:8" ht="20.25">
      <c r="A1" s="73" t="s">
        <v>0</v>
      </c>
      <c r="B1" s="73"/>
      <c r="C1" s="73"/>
      <c r="D1" s="73"/>
      <c r="E1" s="73"/>
      <c r="F1" s="73"/>
      <c r="G1" s="73"/>
      <c r="H1" s="73"/>
    </row>
    <row r="2" spans="1:8" ht="14.25">
      <c r="A2" s="1"/>
      <c r="H2" s="3" t="s">
        <v>1</v>
      </c>
    </row>
    <row r="3" spans="1:8" ht="14.25">
      <c r="A3" s="74" t="s">
        <v>112</v>
      </c>
      <c r="B3" s="74"/>
      <c r="C3" s="74"/>
      <c r="D3" s="74"/>
      <c r="E3" s="74"/>
      <c r="F3" s="74"/>
      <c r="G3" s="74"/>
      <c r="H3" s="74"/>
    </row>
    <row r="4" spans="1:8" ht="15" customHeight="1">
      <c r="A4" s="4" t="s">
        <v>2</v>
      </c>
      <c r="B4" s="4" t="s">
        <v>3</v>
      </c>
      <c r="C4" s="5" t="s">
        <v>4</v>
      </c>
      <c r="D4" s="5" t="s">
        <v>5</v>
      </c>
      <c r="E4" s="4" t="s">
        <v>6</v>
      </c>
      <c r="F4" s="4" t="s">
        <v>3</v>
      </c>
      <c r="G4" s="4" t="s">
        <v>4</v>
      </c>
      <c r="H4" s="4" t="s">
        <v>5</v>
      </c>
    </row>
    <row r="5" spans="1:8" ht="15" customHeight="1">
      <c r="A5" s="6" t="s">
        <v>7</v>
      </c>
      <c r="B5" s="4"/>
      <c r="C5" s="7"/>
      <c r="D5" s="7"/>
      <c r="E5" s="6" t="s">
        <v>8</v>
      </c>
      <c r="F5" s="4"/>
      <c r="G5" s="8"/>
      <c r="H5" s="8"/>
    </row>
    <row r="6" spans="1:8" ht="15" customHeight="1">
      <c r="A6" s="6" t="s">
        <v>9</v>
      </c>
      <c r="B6" s="4">
        <v>1</v>
      </c>
      <c r="C6" s="7"/>
      <c r="D6" s="7">
        <v>97694.53</v>
      </c>
      <c r="E6" s="6" t="s">
        <v>10</v>
      </c>
      <c r="F6" s="4">
        <v>61</v>
      </c>
      <c r="G6" s="8"/>
      <c r="H6" s="8"/>
    </row>
    <row r="7" spans="1:8" ht="15" customHeight="1">
      <c r="A7" s="6" t="s">
        <v>11</v>
      </c>
      <c r="B7" s="4">
        <v>2</v>
      </c>
      <c r="C7" s="7"/>
      <c r="D7" s="7"/>
      <c r="E7" s="6" t="s">
        <v>12</v>
      </c>
      <c r="F7" s="4">
        <v>62</v>
      </c>
      <c r="G7" s="27"/>
      <c r="H7" s="27"/>
    </row>
    <row r="8" spans="1:8" ht="15" customHeight="1">
      <c r="A8" s="6" t="s">
        <v>13</v>
      </c>
      <c r="B8" s="4">
        <v>3</v>
      </c>
      <c r="C8" s="7"/>
      <c r="D8" s="7"/>
      <c r="E8" s="6" t="s">
        <v>14</v>
      </c>
      <c r="F8" s="4">
        <v>63</v>
      </c>
      <c r="G8" s="27"/>
      <c r="H8" s="27"/>
    </row>
    <row r="9" spans="1:8" ht="15" customHeight="1">
      <c r="A9" s="6" t="s">
        <v>90</v>
      </c>
      <c r="B9" s="4">
        <v>4</v>
      </c>
      <c r="C9" s="7"/>
      <c r="D9" s="7"/>
      <c r="E9" s="6" t="s">
        <v>15</v>
      </c>
      <c r="F9" s="4">
        <v>65</v>
      </c>
      <c r="G9" s="27"/>
      <c r="H9" s="27"/>
    </row>
    <row r="10" spans="1:8" ht="15" customHeight="1">
      <c r="A10" s="6" t="s">
        <v>16</v>
      </c>
      <c r="B10" s="4">
        <v>8</v>
      </c>
      <c r="C10" s="7"/>
      <c r="D10" s="7"/>
      <c r="E10" s="6" t="s">
        <v>91</v>
      </c>
      <c r="F10" s="4">
        <v>66</v>
      </c>
      <c r="G10" s="27"/>
      <c r="H10" s="27"/>
    </row>
    <row r="11" spans="1:8" ht="15" customHeight="1">
      <c r="A11" s="6" t="s">
        <v>17</v>
      </c>
      <c r="B11" s="4">
        <v>9</v>
      </c>
      <c r="C11" s="7"/>
      <c r="D11" s="7">
        <v>14400</v>
      </c>
      <c r="E11" s="6" t="s">
        <v>92</v>
      </c>
      <c r="F11" s="4">
        <v>71</v>
      </c>
      <c r="G11" s="27"/>
      <c r="H11" s="27"/>
    </row>
    <row r="12" spans="1:8" ht="15" customHeight="1">
      <c r="A12" s="6" t="s">
        <v>18</v>
      </c>
      <c r="B12" s="4">
        <v>15</v>
      </c>
      <c r="C12" s="7"/>
      <c r="D12" s="7"/>
      <c r="E12" s="6" t="s">
        <v>93</v>
      </c>
      <c r="F12" s="4">
        <v>72</v>
      </c>
      <c r="G12" s="27"/>
      <c r="H12" s="27"/>
    </row>
    <row r="13" spans="1:8" ht="15" customHeight="1">
      <c r="A13" s="6" t="s">
        <v>19</v>
      </c>
      <c r="B13" s="4">
        <v>18</v>
      </c>
      <c r="C13" s="7"/>
      <c r="D13" s="7"/>
      <c r="E13" s="6" t="s">
        <v>94</v>
      </c>
      <c r="F13" s="4">
        <v>74</v>
      </c>
      <c r="G13" s="27"/>
      <c r="H13" s="27"/>
    </row>
    <row r="14" spans="1:15" ht="15" customHeight="1">
      <c r="A14" s="6" t="s">
        <v>20</v>
      </c>
      <c r="B14" s="4">
        <v>20</v>
      </c>
      <c r="C14" s="7">
        <f>SUM(C6:C13)</f>
        <v>0</v>
      </c>
      <c r="D14" s="7">
        <f>SUM(D6:D13)</f>
        <v>112094.53</v>
      </c>
      <c r="E14" s="6" t="s">
        <v>21</v>
      </c>
      <c r="F14" s="4">
        <v>78</v>
      </c>
      <c r="G14" s="27"/>
      <c r="H14" s="27"/>
      <c r="N14" s="2">
        <f>L14/48</f>
        <v>0</v>
      </c>
      <c r="O14" s="9">
        <f>N14*8</f>
        <v>0</v>
      </c>
    </row>
    <row r="15" spans="1:15" ht="15" customHeight="1">
      <c r="A15" s="6"/>
      <c r="B15" s="4"/>
      <c r="C15" s="7"/>
      <c r="D15" s="7"/>
      <c r="E15" s="6" t="s">
        <v>22</v>
      </c>
      <c r="F15" s="4">
        <v>80</v>
      </c>
      <c r="G15" s="27">
        <f>SUM(G6:G14)</f>
        <v>0</v>
      </c>
      <c r="H15" s="27">
        <f>SUM(H6:H14)</f>
        <v>0</v>
      </c>
      <c r="N15" s="2">
        <f>L15/36</f>
        <v>0</v>
      </c>
      <c r="O15" s="9">
        <f>N15*8</f>
        <v>0</v>
      </c>
    </row>
    <row r="16" spans="1:15" ht="15" customHeight="1">
      <c r="A16" s="6" t="s">
        <v>23</v>
      </c>
      <c r="B16" s="4"/>
      <c r="C16" s="7"/>
      <c r="D16" s="7"/>
      <c r="E16" s="6"/>
      <c r="F16" s="4"/>
      <c r="G16" s="7"/>
      <c r="H16" s="7"/>
      <c r="O16" s="9">
        <f>SUM(O14:O15)</f>
        <v>0</v>
      </c>
    </row>
    <row r="17" spans="1:8" ht="15" customHeight="1">
      <c r="A17" s="6" t="s">
        <v>24</v>
      </c>
      <c r="B17" s="4">
        <v>21</v>
      </c>
      <c r="C17" s="7"/>
      <c r="D17" s="7"/>
      <c r="E17" s="6" t="s">
        <v>25</v>
      </c>
      <c r="F17" s="4"/>
      <c r="G17" s="7"/>
      <c r="H17" s="7"/>
    </row>
    <row r="18" spans="1:8" ht="15" customHeight="1">
      <c r="A18" s="6" t="s">
        <v>26</v>
      </c>
      <c r="B18" s="4">
        <v>24</v>
      </c>
      <c r="C18" s="7"/>
      <c r="D18" s="7"/>
      <c r="E18" s="6" t="s">
        <v>27</v>
      </c>
      <c r="F18" s="4">
        <v>81</v>
      </c>
      <c r="G18" s="7"/>
      <c r="H18" s="7"/>
    </row>
    <row r="19" spans="1:8" ht="15" customHeight="1">
      <c r="A19" s="6" t="s">
        <v>28</v>
      </c>
      <c r="B19" s="4">
        <v>30</v>
      </c>
      <c r="C19" s="7">
        <f>SUM(C17:C18)</f>
        <v>0</v>
      </c>
      <c r="D19" s="7">
        <f>SUM(D17:D18)</f>
        <v>0</v>
      </c>
      <c r="E19" s="6" t="s">
        <v>29</v>
      </c>
      <c r="F19" s="4">
        <v>84</v>
      </c>
      <c r="G19" s="7"/>
      <c r="H19" s="7"/>
    </row>
    <row r="20" spans="1:8" ht="15" customHeight="1">
      <c r="A20" s="6"/>
      <c r="B20" s="4"/>
      <c r="C20" s="7"/>
      <c r="D20" s="7"/>
      <c r="E20" s="6" t="s">
        <v>30</v>
      </c>
      <c r="F20" s="4">
        <v>88</v>
      </c>
      <c r="G20" s="7"/>
      <c r="H20" s="7"/>
    </row>
    <row r="21" spans="1:8" ht="15" customHeight="1">
      <c r="A21" s="6" t="s">
        <v>31</v>
      </c>
      <c r="B21" s="4"/>
      <c r="C21" s="7"/>
      <c r="D21" s="7"/>
      <c r="E21" s="6" t="s">
        <v>32</v>
      </c>
      <c r="F21" s="4">
        <v>90</v>
      </c>
      <c r="G21" s="7">
        <f>SUM(G18:G20)</f>
        <v>0</v>
      </c>
      <c r="H21" s="7">
        <f>SUM(H18:H20)</f>
        <v>0</v>
      </c>
    </row>
    <row r="22" spans="1:8" ht="15" customHeight="1">
      <c r="A22" s="6" t="s">
        <v>33</v>
      </c>
      <c r="B22" s="4">
        <v>31</v>
      </c>
      <c r="C22" s="7"/>
      <c r="D22" s="7"/>
      <c r="E22" s="6"/>
      <c r="F22" s="4"/>
      <c r="G22" s="28"/>
      <c r="H22" s="28"/>
    </row>
    <row r="23" spans="1:9" ht="15" customHeight="1">
      <c r="A23" s="6" t="s">
        <v>34</v>
      </c>
      <c r="B23" s="4">
        <v>32</v>
      </c>
      <c r="C23" s="7"/>
      <c r="D23" s="7"/>
      <c r="E23" s="6" t="s">
        <v>35</v>
      </c>
      <c r="F23" s="4"/>
      <c r="G23" s="28"/>
      <c r="H23" s="28"/>
      <c r="I23" s="9"/>
    </row>
    <row r="24" spans="1:8" ht="15" customHeight="1">
      <c r="A24" s="6" t="s">
        <v>36</v>
      </c>
      <c r="B24" s="4">
        <v>33</v>
      </c>
      <c r="C24" s="7">
        <f>C22-C23</f>
        <v>0</v>
      </c>
      <c r="D24" s="7">
        <f>D22-D23</f>
        <v>0</v>
      </c>
      <c r="E24" s="6" t="s">
        <v>37</v>
      </c>
      <c r="F24" s="4">
        <v>91</v>
      </c>
      <c r="G24" s="28"/>
      <c r="H24" s="28"/>
    </row>
    <row r="25" spans="1:8" ht="15" customHeight="1">
      <c r="A25" s="6" t="s">
        <v>38</v>
      </c>
      <c r="B25" s="4">
        <v>34</v>
      </c>
      <c r="C25" s="7"/>
      <c r="D25" s="7"/>
      <c r="E25" s="6"/>
      <c r="F25" s="4"/>
      <c r="G25" s="28"/>
      <c r="H25" s="28"/>
    </row>
    <row r="26" spans="1:8" ht="15" customHeight="1">
      <c r="A26" s="6" t="s">
        <v>39</v>
      </c>
      <c r="B26" s="4">
        <v>35</v>
      </c>
      <c r="C26" s="7"/>
      <c r="D26" s="7"/>
      <c r="E26" s="6" t="s">
        <v>40</v>
      </c>
      <c r="F26" s="4">
        <v>100</v>
      </c>
      <c r="G26" s="27">
        <f>G24+G21+G15</f>
        <v>0</v>
      </c>
      <c r="H26" s="27">
        <f>H24+H21+H15</f>
        <v>0</v>
      </c>
    </row>
    <row r="27" spans="1:8" ht="15" customHeight="1">
      <c r="A27" s="6" t="s">
        <v>41</v>
      </c>
      <c r="B27" s="4">
        <v>38</v>
      </c>
      <c r="C27" s="7"/>
      <c r="D27" s="7"/>
      <c r="E27" s="6"/>
      <c r="F27" s="4"/>
      <c r="G27" s="28"/>
      <c r="H27" s="28"/>
    </row>
    <row r="28" spans="1:8" ht="15" customHeight="1">
      <c r="A28" s="6" t="s">
        <v>42</v>
      </c>
      <c r="B28" s="4">
        <v>40</v>
      </c>
      <c r="C28" s="7">
        <f>C24+C25+C26+C27</f>
        <v>0</v>
      </c>
      <c r="D28" s="7">
        <f>D24+D25+D26+D27</f>
        <v>0</v>
      </c>
      <c r="E28" s="6"/>
      <c r="F28" s="4"/>
      <c r="G28" s="29"/>
      <c r="H28" s="29"/>
    </row>
    <row r="29" spans="1:8" ht="15" customHeight="1">
      <c r="A29" s="6"/>
      <c r="B29" s="4"/>
      <c r="C29" s="7"/>
      <c r="D29" s="7"/>
      <c r="E29" s="6"/>
      <c r="F29" s="4"/>
      <c r="G29" s="29"/>
      <c r="H29" s="29"/>
    </row>
    <row r="30" spans="1:8" ht="15" customHeight="1">
      <c r="A30" s="6" t="s">
        <v>43</v>
      </c>
      <c r="B30" s="4"/>
      <c r="C30" s="7"/>
      <c r="D30" s="7"/>
      <c r="E30" s="6"/>
      <c r="F30" s="4"/>
      <c r="G30" s="29"/>
      <c r="H30" s="29"/>
    </row>
    <row r="31" spans="1:8" ht="15" customHeight="1">
      <c r="A31" s="6" t="s">
        <v>44</v>
      </c>
      <c r="B31" s="4">
        <v>41</v>
      </c>
      <c r="C31" s="7"/>
      <c r="D31" s="7"/>
      <c r="E31" s="6" t="s">
        <v>45</v>
      </c>
      <c r="F31" s="4"/>
      <c r="G31" s="29"/>
      <c r="H31" s="29"/>
    </row>
    <row r="32" spans="1:8" ht="15" customHeight="1">
      <c r="A32" s="6"/>
      <c r="B32" s="4"/>
      <c r="C32" s="7"/>
      <c r="D32" s="7"/>
      <c r="E32" s="6" t="s">
        <v>46</v>
      </c>
      <c r="F32" s="4">
        <v>101</v>
      </c>
      <c r="G32" s="7"/>
      <c r="H32" s="7">
        <f>30000+'业务活动表3月'!F31</f>
        <v>-22340.699999999997</v>
      </c>
    </row>
    <row r="33" spans="1:8" ht="15" customHeight="1">
      <c r="A33" s="11" t="s">
        <v>47</v>
      </c>
      <c r="B33" s="4"/>
      <c r="C33" s="7"/>
      <c r="D33" s="7"/>
      <c r="E33" s="6" t="s">
        <v>48</v>
      </c>
      <c r="F33" s="4">
        <v>105</v>
      </c>
      <c r="G33" s="10"/>
      <c r="H33" s="10">
        <f>G33+'业务活动表3月'!G31</f>
        <v>134435.23</v>
      </c>
    </row>
    <row r="34" spans="1:8" ht="15" customHeight="1">
      <c r="A34" s="11" t="s">
        <v>49</v>
      </c>
      <c r="B34" s="4">
        <v>51</v>
      </c>
      <c r="C34" s="7"/>
      <c r="D34" s="7"/>
      <c r="E34" s="6" t="s">
        <v>50</v>
      </c>
      <c r="F34" s="4">
        <v>110</v>
      </c>
      <c r="G34" s="10">
        <f>SUM(G32:G33)</f>
        <v>0</v>
      </c>
      <c r="H34" s="10">
        <f>SUM(H32:H33)</f>
        <v>112094.53000000001</v>
      </c>
    </row>
    <row r="35" spans="1:8" ht="15" customHeight="1">
      <c r="A35" s="6"/>
      <c r="B35" s="4"/>
      <c r="C35" s="7"/>
      <c r="D35" s="7"/>
      <c r="E35" s="6"/>
      <c r="F35" s="4"/>
      <c r="G35" s="8"/>
      <c r="H35" s="8"/>
    </row>
    <row r="36" spans="1:8" ht="15" customHeight="1">
      <c r="A36" s="4" t="s">
        <v>51</v>
      </c>
      <c r="B36" s="4">
        <v>60</v>
      </c>
      <c r="C36" s="7">
        <f>C34+C31+C28+C19+C14</f>
        <v>0</v>
      </c>
      <c r="D36" s="7">
        <f>D34+D31+D28+D19+D14</f>
        <v>112094.53</v>
      </c>
      <c r="E36" s="4" t="s">
        <v>52</v>
      </c>
      <c r="F36" s="4">
        <v>120</v>
      </c>
      <c r="G36" s="10">
        <f>G34+G26</f>
        <v>0</v>
      </c>
      <c r="H36" s="10">
        <f>H34+H26</f>
        <v>112094.53000000001</v>
      </c>
    </row>
    <row r="38" spans="3:4" ht="14.25">
      <c r="C38" s="2">
        <f>C36-G36</f>
        <v>0</v>
      </c>
      <c r="D38" s="2">
        <f>D36-H36</f>
        <v>0</v>
      </c>
    </row>
  </sheetData>
  <sheetProtection/>
  <mergeCells count="2">
    <mergeCell ref="A1:H1"/>
    <mergeCell ref="A3:H3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scale="98" r:id="rId1"/>
  <rowBreaks count="1" manualBreakCount="1">
    <brk id="36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6">
      <selection activeCell="G18" sqref="F18:G18"/>
    </sheetView>
  </sheetViews>
  <sheetFormatPr defaultColWidth="9.00390625" defaultRowHeight="14.25"/>
  <cols>
    <col min="1" max="1" width="20.00390625" style="0" customWidth="1"/>
    <col min="2" max="2" width="5.125" style="0" customWidth="1"/>
    <col min="3" max="3" width="13.00390625" style="0" customWidth="1"/>
    <col min="4" max="4" width="12.625" style="0" customWidth="1"/>
    <col min="5" max="5" width="12.875" style="0" customWidth="1"/>
    <col min="6" max="6" width="12.25390625" style="0" customWidth="1"/>
    <col min="7" max="7" width="14.50390625" style="0" customWidth="1"/>
    <col min="8" max="8" width="13.50390625" style="0" customWidth="1"/>
    <col min="10" max="10" width="13.875" style="0" bestFit="1" customWidth="1"/>
    <col min="11" max="11" width="12.75390625" style="0" bestFit="1" customWidth="1"/>
  </cols>
  <sheetData>
    <row r="1" spans="1:8" ht="22.5" customHeight="1">
      <c r="A1" s="73" t="s">
        <v>53</v>
      </c>
      <c r="B1" s="73"/>
      <c r="C1" s="73"/>
      <c r="D1" s="73"/>
      <c r="E1" s="73"/>
      <c r="F1" s="73"/>
      <c r="G1" s="73"/>
      <c r="H1" s="73"/>
    </row>
    <row r="2" ht="14.25">
      <c r="H2" s="12" t="s">
        <v>54</v>
      </c>
    </row>
    <row r="3" spans="1:8" ht="14.25">
      <c r="A3" s="75" t="s">
        <v>113</v>
      </c>
      <c r="B3" s="75"/>
      <c r="C3" s="75"/>
      <c r="D3" s="75"/>
      <c r="E3" s="75"/>
      <c r="F3" s="75"/>
      <c r="G3" s="75"/>
      <c r="H3" s="75"/>
    </row>
    <row r="4" spans="1:8" ht="16.5" customHeight="1">
      <c r="A4" s="76" t="s">
        <v>55</v>
      </c>
      <c r="B4" s="76" t="s">
        <v>3</v>
      </c>
      <c r="C4" s="76" t="s">
        <v>56</v>
      </c>
      <c r="D4" s="76"/>
      <c r="E4" s="76"/>
      <c r="F4" s="76" t="s">
        <v>57</v>
      </c>
      <c r="G4" s="76"/>
      <c r="H4" s="76"/>
    </row>
    <row r="5" spans="1:8" ht="17.25" customHeight="1">
      <c r="A5" s="76"/>
      <c r="B5" s="76"/>
      <c r="C5" s="13" t="s">
        <v>58</v>
      </c>
      <c r="D5" s="13" t="s">
        <v>59</v>
      </c>
      <c r="E5" s="13" t="s">
        <v>60</v>
      </c>
      <c r="F5" s="13" t="s">
        <v>58</v>
      </c>
      <c r="G5" s="13" t="s">
        <v>59</v>
      </c>
      <c r="H5" s="13" t="s">
        <v>60</v>
      </c>
    </row>
    <row r="6" spans="1:8" ht="24.75" customHeight="1">
      <c r="A6" s="30" t="s">
        <v>61</v>
      </c>
      <c r="B6" s="30"/>
      <c r="C6" s="25"/>
      <c r="D6" s="25"/>
      <c r="E6" s="25"/>
      <c r="F6" s="25"/>
      <c r="G6" s="25"/>
      <c r="H6" s="25"/>
    </row>
    <row r="7" spans="1:8" ht="24.75" customHeight="1">
      <c r="A7" s="30" t="s">
        <v>89</v>
      </c>
      <c r="B7" s="13">
        <v>1</v>
      </c>
      <c r="C7" s="25">
        <f>SUM(C8:C13)</f>
        <v>10000</v>
      </c>
      <c r="D7" s="25"/>
      <c r="E7" s="25">
        <f aca="true" t="shared" si="0" ref="E7:E15">SUM(C7:D7)</f>
        <v>10000</v>
      </c>
      <c r="F7" s="25">
        <f>SUM(F8:F15)</f>
        <v>10000</v>
      </c>
      <c r="G7" s="25">
        <f>SUM(G8:G15)</f>
        <v>178640</v>
      </c>
      <c r="H7" s="25">
        <f>SUM(H8:H15)</f>
        <v>188640</v>
      </c>
    </row>
    <row r="8" spans="1:8" ht="24.75" customHeight="1">
      <c r="A8" s="30" t="s">
        <v>95</v>
      </c>
      <c r="B8" s="13">
        <v>2</v>
      </c>
      <c r="C8" s="25"/>
      <c r="D8" s="25"/>
      <c r="E8" s="25">
        <f t="shared" si="0"/>
        <v>0</v>
      </c>
      <c r="F8" s="25"/>
      <c r="G8" s="25">
        <v>178640</v>
      </c>
      <c r="H8" s="25">
        <f aca="true" t="shared" si="1" ref="H8:H15">SUM(F8:G8)</f>
        <v>178640</v>
      </c>
    </row>
    <row r="9" spans="1:8" ht="24.75" customHeight="1">
      <c r="A9" s="30" t="s">
        <v>114</v>
      </c>
      <c r="B9" s="13">
        <v>3</v>
      </c>
      <c r="C9" s="25">
        <v>10000</v>
      </c>
      <c r="D9" s="25"/>
      <c r="E9" s="25">
        <f t="shared" si="0"/>
        <v>10000</v>
      </c>
      <c r="F9" s="25">
        <v>10000</v>
      </c>
      <c r="G9" s="25"/>
      <c r="H9" s="25">
        <f t="shared" si="1"/>
        <v>10000</v>
      </c>
    </row>
    <row r="10" spans="1:8" ht="24.75" customHeight="1">
      <c r="A10" s="30"/>
      <c r="B10" s="13">
        <v>4</v>
      </c>
      <c r="C10" s="25"/>
      <c r="D10" s="25"/>
      <c r="E10" s="25">
        <f t="shared" si="0"/>
        <v>0</v>
      </c>
      <c r="F10" s="25"/>
      <c r="G10" s="25"/>
      <c r="H10" s="25">
        <f t="shared" si="1"/>
        <v>0</v>
      </c>
    </row>
    <row r="11" spans="1:8" ht="24.75" customHeight="1">
      <c r="A11" s="30"/>
      <c r="B11" s="13">
        <v>5</v>
      </c>
      <c r="C11" s="25"/>
      <c r="D11" s="25"/>
      <c r="E11" s="25">
        <f t="shared" si="0"/>
        <v>0</v>
      </c>
      <c r="F11" s="25"/>
      <c r="G11" s="25"/>
      <c r="H11" s="25">
        <f t="shared" si="1"/>
        <v>0</v>
      </c>
    </row>
    <row r="12" spans="1:8" ht="24.75" customHeight="1">
      <c r="A12" s="30"/>
      <c r="B12" s="13">
        <v>6</v>
      </c>
      <c r="C12" s="25"/>
      <c r="D12" s="25"/>
      <c r="E12" s="25">
        <f t="shared" si="0"/>
        <v>0</v>
      </c>
      <c r="F12" s="25"/>
      <c r="G12" s="25"/>
      <c r="H12" s="25">
        <f t="shared" si="1"/>
        <v>0</v>
      </c>
    </row>
    <row r="13" spans="1:8" ht="24.75" customHeight="1">
      <c r="A13" s="30"/>
      <c r="B13" s="13"/>
      <c r="C13" s="25"/>
      <c r="D13" s="25"/>
      <c r="E13" s="25">
        <f t="shared" si="0"/>
        <v>0</v>
      </c>
      <c r="F13" s="25"/>
      <c r="G13" s="25"/>
      <c r="H13" s="25">
        <f t="shared" si="1"/>
        <v>0</v>
      </c>
    </row>
    <row r="14" spans="1:8" ht="39.75" customHeight="1">
      <c r="A14" s="30"/>
      <c r="B14" s="13"/>
      <c r="C14" s="25"/>
      <c r="D14" s="25"/>
      <c r="E14" s="25">
        <f t="shared" si="0"/>
        <v>0</v>
      </c>
      <c r="F14" s="25"/>
      <c r="G14" s="25"/>
      <c r="H14" s="25">
        <f t="shared" si="1"/>
        <v>0</v>
      </c>
    </row>
    <row r="15" spans="1:8" ht="24.75" customHeight="1">
      <c r="A15" s="30" t="s">
        <v>62</v>
      </c>
      <c r="B15" s="13">
        <v>9</v>
      </c>
      <c r="C15" s="25"/>
      <c r="D15" s="25"/>
      <c r="E15" s="25">
        <f t="shared" si="0"/>
        <v>0</v>
      </c>
      <c r="F15" s="25"/>
      <c r="G15" s="25"/>
      <c r="H15" s="25">
        <f t="shared" si="1"/>
        <v>0</v>
      </c>
    </row>
    <row r="16" spans="1:8" ht="24.75" customHeight="1">
      <c r="A16" s="13" t="s">
        <v>63</v>
      </c>
      <c r="B16" s="13">
        <v>11</v>
      </c>
      <c r="C16" s="25">
        <f aca="true" t="shared" si="2" ref="C16:H16">C7+C15</f>
        <v>10000</v>
      </c>
      <c r="D16" s="25">
        <f t="shared" si="2"/>
        <v>0</v>
      </c>
      <c r="E16" s="25">
        <f t="shared" si="2"/>
        <v>10000</v>
      </c>
      <c r="F16" s="25">
        <f>F7+F15</f>
        <v>10000</v>
      </c>
      <c r="G16" s="25">
        <f t="shared" si="2"/>
        <v>178640</v>
      </c>
      <c r="H16" s="25">
        <f t="shared" si="2"/>
        <v>188640</v>
      </c>
    </row>
    <row r="17" spans="1:8" ht="24.75" customHeight="1">
      <c r="A17" s="30" t="s">
        <v>64</v>
      </c>
      <c r="B17" s="13"/>
      <c r="C17" s="25"/>
      <c r="D17" s="25"/>
      <c r="E17" s="25">
        <f aca="true" t="shared" si="3" ref="E17:E28">SUM(C17:D17)</f>
        <v>0</v>
      </c>
      <c r="F17" s="25"/>
      <c r="G17" s="25"/>
      <c r="H17" s="25">
        <f>SUM(F17:G17)</f>
        <v>0</v>
      </c>
    </row>
    <row r="18" spans="1:8" ht="24.75" customHeight="1">
      <c r="A18" s="30" t="s">
        <v>65</v>
      </c>
      <c r="B18" s="13">
        <v>12</v>
      </c>
      <c r="C18" s="25">
        <f>SUM(C19:C25)</f>
        <v>5810</v>
      </c>
      <c r="D18" s="25">
        <f>SUM(D19:D25)</f>
        <v>16903.42</v>
      </c>
      <c r="E18" s="25">
        <f t="shared" si="3"/>
        <v>22713.42</v>
      </c>
      <c r="F18" s="25">
        <f>SUM(F19:F25)</f>
        <v>5810</v>
      </c>
      <c r="G18" s="25">
        <f>SUM(G19:G25)</f>
        <v>44204.77</v>
      </c>
      <c r="H18" s="25">
        <f>SUM(H19:H25)</f>
        <v>50014.77</v>
      </c>
    </row>
    <row r="19" spans="1:8" ht="24.75" customHeight="1">
      <c r="A19" s="30" t="s">
        <v>95</v>
      </c>
      <c r="B19" s="13">
        <v>13</v>
      </c>
      <c r="C19" s="25"/>
      <c r="D19" s="25">
        <v>16903.42</v>
      </c>
      <c r="E19" s="25">
        <f t="shared" si="3"/>
        <v>16903.42</v>
      </c>
      <c r="F19" s="25"/>
      <c r="G19" s="25">
        <v>44204.77</v>
      </c>
      <c r="H19" s="25">
        <f aca="true" t="shared" si="4" ref="H19:H28">SUM(F19:G19)</f>
        <v>44204.77</v>
      </c>
    </row>
    <row r="20" spans="1:8" ht="24.75" customHeight="1">
      <c r="A20" s="30" t="s">
        <v>149</v>
      </c>
      <c r="B20" s="13">
        <v>14</v>
      </c>
      <c r="C20" s="25">
        <v>5810</v>
      </c>
      <c r="D20" s="25"/>
      <c r="E20" s="25">
        <f t="shared" si="3"/>
        <v>5810</v>
      </c>
      <c r="F20" s="25">
        <v>5810</v>
      </c>
      <c r="G20" s="25"/>
      <c r="H20" s="25">
        <f t="shared" si="4"/>
        <v>5810</v>
      </c>
    </row>
    <row r="21" spans="1:8" ht="24.75" customHeight="1">
      <c r="A21" s="30"/>
      <c r="B21" s="13">
        <v>15</v>
      </c>
      <c r="C21" s="25"/>
      <c r="D21" s="25"/>
      <c r="E21" s="25">
        <f t="shared" si="3"/>
        <v>0</v>
      </c>
      <c r="F21" s="25"/>
      <c r="G21" s="25"/>
      <c r="H21" s="25">
        <f t="shared" si="4"/>
        <v>0</v>
      </c>
    </row>
    <row r="22" spans="1:8" ht="24.75" customHeight="1">
      <c r="A22" s="30"/>
      <c r="B22" s="13">
        <v>16</v>
      </c>
      <c r="C22" s="25"/>
      <c r="D22" s="25"/>
      <c r="E22" s="25">
        <f t="shared" si="3"/>
        <v>0</v>
      </c>
      <c r="F22" s="25"/>
      <c r="G22" s="25"/>
      <c r="H22" s="25">
        <f t="shared" si="4"/>
        <v>0</v>
      </c>
    </row>
    <row r="23" spans="1:8" ht="24.75" customHeight="1">
      <c r="A23" s="30"/>
      <c r="B23" s="13"/>
      <c r="C23" s="25"/>
      <c r="D23" s="25"/>
      <c r="E23" s="25">
        <f t="shared" si="3"/>
        <v>0</v>
      </c>
      <c r="F23" s="25"/>
      <c r="G23" s="25"/>
      <c r="H23" s="25">
        <f t="shared" si="4"/>
        <v>0</v>
      </c>
    </row>
    <row r="24" spans="1:8" ht="24.75" customHeight="1">
      <c r="A24" s="30"/>
      <c r="B24" s="13"/>
      <c r="C24" s="25"/>
      <c r="D24" s="25"/>
      <c r="E24" s="25">
        <f t="shared" si="3"/>
        <v>0</v>
      </c>
      <c r="F24" s="25"/>
      <c r="G24" s="25"/>
      <c r="H24" s="25">
        <f t="shared" si="4"/>
        <v>0</v>
      </c>
    </row>
    <row r="25" spans="1:8" ht="39.75" customHeight="1">
      <c r="A25" s="30"/>
      <c r="B25" s="13"/>
      <c r="C25" s="25"/>
      <c r="D25" s="25"/>
      <c r="E25" s="25">
        <f t="shared" si="3"/>
        <v>0</v>
      </c>
      <c r="F25" s="25"/>
      <c r="G25" s="25"/>
      <c r="H25" s="25">
        <f t="shared" si="4"/>
        <v>0</v>
      </c>
    </row>
    <row r="26" spans="1:8" ht="24.75" customHeight="1">
      <c r="A26" s="30" t="s">
        <v>66</v>
      </c>
      <c r="B26" s="13">
        <v>21</v>
      </c>
      <c r="C26" s="25">
        <v>21356.2</v>
      </c>
      <c r="D26" s="25"/>
      <c r="E26" s="25">
        <f t="shared" si="3"/>
        <v>21356.2</v>
      </c>
      <c r="F26" s="25">
        <v>55625.2</v>
      </c>
      <c r="G26" s="25"/>
      <c r="H26" s="25">
        <f t="shared" si="4"/>
        <v>55625.2</v>
      </c>
    </row>
    <row r="27" spans="1:10" ht="24.75" customHeight="1">
      <c r="A27" s="30" t="s">
        <v>67</v>
      </c>
      <c r="B27" s="13">
        <v>24</v>
      </c>
      <c r="C27" s="25"/>
      <c r="D27" s="25"/>
      <c r="E27" s="25">
        <f t="shared" si="3"/>
        <v>0</v>
      </c>
      <c r="F27" s="25"/>
      <c r="G27" s="25"/>
      <c r="H27" s="25">
        <f t="shared" si="4"/>
        <v>0</v>
      </c>
      <c r="J27" s="9"/>
    </row>
    <row r="28" spans="1:11" ht="24.75" customHeight="1">
      <c r="A28" s="30" t="s">
        <v>68</v>
      </c>
      <c r="B28" s="13">
        <v>28</v>
      </c>
      <c r="C28" s="25">
        <v>840.51</v>
      </c>
      <c r="D28" s="25"/>
      <c r="E28" s="25">
        <f t="shared" si="3"/>
        <v>840.51</v>
      </c>
      <c r="F28" s="25">
        <v>905.5</v>
      </c>
      <c r="G28" s="25"/>
      <c r="H28" s="25">
        <f t="shared" si="4"/>
        <v>905.5</v>
      </c>
      <c r="K28" s="9"/>
    </row>
    <row r="29" spans="1:8" ht="24.75" customHeight="1">
      <c r="A29" s="13" t="s">
        <v>69</v>
      </c>
      <c r="B29" s="13">
        <v>35</v>
      </c>
      <c r="C29" s="25">
        <f>C18++C26+C27+C28</f>
        <v>28006.71</v>
      </c>
      <c r="D29" s="25">
        <f>D18++D26+D27+D28</f>
        <v>16903.42</v>
      </c>
      <c r="E29" s="25">
        <f>E18+E26+E27+E28</f>
        <v>44910.13</v>
      </c>
      <c r="F29" s="25">
        <f>F18++F26+F27+F28</f>
        <v>62340.7</v>
      </c>
      <c r="G29" s="25">
        <f>G18++G26+G27+G28</f>
        <v>44204.77</v>
      </c>
      <c r="H29" s="25">
        <f>H18++H26+H27+H28</f>
        <v>106545.47</v>
      </c>
    </row>
    <row r="30" spans="1:11" ht="47.25" customHeight="1">
      <c r="A30" s="30" t="s">
        <v>70</v>
      </c>
      <c r="B30" s="13">
        <v>40</v>
      </c>
      <c r="C30" s="24"/>
      <c r="D30" s="24"/>
      <c r="E30" s="24"/>
      <c r="F30" s="24"/>
      <c r="G30" s="24"/>
      <c r="H30" s="24"/>
      <c r="J30" s="9"/>
      <c r="K30" s="9"/>
    </row>
    <row r="31" spans="1:8" ht="71.25" customHeight="1">
      <c r="A31" s="30" t="s">
        <v>71</v>
      </c>
      <c r="B31" s="13">
        <v>45</v>
      </c>
      <c r="C31" s="25">
        <f aca="true" t="shared" si="5" ref="C31:H31">C16-C29</f>
        <v>-18006.71</v>
      </c>
      <c r="D31" s="25">
        <f t="shared" si="5"/>
        <v>-16903.42</v>
      </c>
      <c r="E31" s="25">
        <f t="shared" si="5"/>
        <v>-34910.13</v>
      </c>
      <c r="F31" s="25">
        <f>F16-F29</f>
        <v>-52340.7</v>
      </c>
      <c r="G31" s="25">
        <f>G16-G29</f>
        <v>134435.23</v>
      </c>
      <c r="H31" s="25">
        <f t="shared" si="5"/>
        <v>82094.53</v>
      </c>
    </row>
  </sheetData>
  <sheetProtection/>
  <mergeCells count="6">
    <mergeCell ref="A1:H1"/>
    <mergeCell ref="A3:H3"/>
    <mergeCell ref="A4:A5"/>
    <mergeCell ref="B4:B5"/>
    <mergeCell ref="C4:E4"/>
    <mergeCell ref="F4:H4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R16" sqref="R16"/>
    </sheetView>
  </sheetViews>
  <sheetFormatPr defaultColWidth="9.00390625" defaultRowHeight="15" customHeight="1"/>
  <cols>
    <col min="1" max="1" width="22.375" style="14" customWidth="1"/>
    <col min="2" max="4" width="10.625" style="14" customWidth="1"/>
    <col min="5" max="13" width="10.625" style="14" hidden="1" customWidth="1"/>
    <col min="14" max="14" width="10.625" style="14" customWidth="1"/>
    <col min="15" max="16" width="9.25390625" style="14" bestFit="1" customWidth="1"/>
    <col min="17" max="16384" width="9.00390625" style="14" customWidth="1"/>
  </cols>
  <sheetData>
    <row r="1" spans="1:14" ht="28.5" customHeight="1">
      <c r="A1" s="77" t="s">
        <v>79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 customHeight="1">
      <c r="A2" s="15" t="s">
        <v>80</v>
      </c>
      <c r="B2" s="16">
        <v>41275</v>
      </c>
      <c r="C2" s="16">
        <v>41306</v>
      </c>
      <c r="D2" s="16">
        <v>41334</v>
      </c>
      <c r="E2" s="16">
        <v>41365</v>
      </c>
      <c r="F2" s="16">
        <v>41395</v>
      </c>
      <c r="G2" s="16">
        <v>41426</v>
      </c>
      <c r="H2" s="16">
        <v>41456</v>
      </c>
      <c r="I2" s="16">
        <v>41487</v>
      </c>
      <c r="J2" s="16">
        <v>41518</v>
      </c>
      <c r="K2" s="16">
        <v>41548</v>
      </c>
      <c r="L2" s="16">
        <v>41579</v>
      </c>
      <c r="M2" s="16">
        <v>41609</v>
      </c>
      <c r="N2" s="17" t="s">
        <v>81</v>
      </c>
    </row>
    <row r="3" spans="1:14" ht="15" customHeight="1">
      <c r="A3" s="15" t="s">
        <v>96</v>
      </c>
      <c r="B3" s="19">
        <v>35728</v>
      </c>
      <c r="C3" s="19">
        <v>142912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>
        <f>SUM(B3:M3)</f>
        <v>178640</v>
      </c>
    </row>
    <row r="4" spans="1:15" ht="15" customHeight="1">
      <c r="A4" s="15" t="s">
        <v>82</v>
      </c>
      <c r="B4" s="19">
        <f aca="true" t="shared" si="0" ref="B4:N4">SUM(B3:B3)</f>
        <v>35728</v>
      </c>
      <c r="C4" s="19">
        <f t="shared" si="0"/>
        <v>142912</v>
      </c>
      <c r="D4" s="19">
        <f t="shared" si="0"/>
        <v>0</v>
      </c>
      <c r="E4" s="19">
        <f t="shared" si="0"/>
        <v>0</v>
      </c>
      <c r="F4" s="19">
        <f t="shared" si="0"/>
        <v>0</v>
      </c>
      <c r="G4" s="19">
        <f t="shared" si="0"/>
        <v>0</v>
      </c>
      <c r="H4" s="19">
        <f t="shared" si="0"/>
        <v>0</v>
      </c>
      <c r="I4" s="19">
        <f t="shared" si="0"/>
        <v>0</v>
      </c>
      <c r="J4" s="19">
        <f t="shared" si="0"/>
        <v>0</v>
      </c>
      <c r="K4" s="19">
        <f t="shared" si="0"/>
        <v>0</v>
      </c>
      <c r="L4" s="19">
        <f t="shared" si="0"/>
        <v>0</v>
      </c>
      <c r="M4" s="19">
        <f t="shared" si="0"/>
        <v>0</v>
      </c>
      <c r="N4" s="19">
        <f t="shared" si="0"/>
        <v>178640</v>
      </c>
      <c r="O4" s="21"/>
    </row>
    <row r="7" spans="1:14" ht="28.5" customHeight="1">
      <c r="A7" s="77" t="s">
        <v>83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ht="15" customHeight="1">
      <c r="A8" s="17" t="s">
        <v>80</v>
      </c>
      <c r="B8" s="16">
        <v>41275</v>
      </c>
      <c r="C8" s="16">
        <v>41306</v>
      </c>
      <c r="D8" s="16">
        <v>41334</v>
      </c>
      <c r="E8" s="16">
        <v>41365</v>
      </c>
      <c r="F8" s="16">
        <v>41395</v>
      </c>
      <c r="G8" s="16">
        <v>41426</v>
      </c>
      <c r="H8" s="16">
        <v>41456</v>
      </c>
      <c r="I8" s="16">
        <v>41487</v>
      </c>
      <c r="J8" s="16">
        <v>41518</v>
      </c>
      <c r="K8" s="16">
        <v>41548</v>
      </c>
      <c r="L8" s="16">
        <v>41579</v>
      </c>
      <c r="M8" s="16">
        <v>41609</v>
      </c>
      <c r="N8" s="17" t="s">
        <v>81</v>
      </c>
    </row>
    <row r="9" spans="1:15" ht="15" customHeight="1">
      <c r="A9" s="22" t="s">
        <v>97</v>
      </c>
      <c r="B9" s="23">
        <f>B10+B20</f>
        <v>25301.35</v>
      </c>
      <c r="C9" s="23">
        <f aca="true" t="shared" si="1" ref="C9:M9">C10+C20</f>
        <v>2000</v>
      </c>
      <c r="D9" s="23">
        <f t="shared" si="1"/>
        <v>16903.42</v>
      </c>
      <c r="E9" s="23">
        <f t="shared" si="1"/>
        <v>0</v>
      </c>
      <c r="F9" s="23">
        <f t="shared" si="1"/>
        <v>0</v>
      </c>
      <c r="G9" s="23">
        <f t="shared" si="1"/>
        <v>0</v>
      </c>
      <c r="H9" s="23">
        <f t="shared" si="1"/>
        <v>0</v>
      </c>
      <c r="I9" s="23">
        <f t="shared" si="1"/>
        <v>0</v>
      </c>
      <c r="J9" s="23">
        <f t="shared" si="1"/>
        <v>0</v>
      </c>
      <c r="K9" s="23">
        <f t="shared" si="1"/>
        <v>0</v>
      </c>
      <c r="L9" s="23">
        <f t="shared" si="1"/>
        <v>0</v>
      </c>
      <c r="M9" s="23">
        <f t="shared" si="1"/>
        <v>0</v>
      </c>
      <c r="N9" s="23">
        <f>SUM(B9:M9)</f>
        <v>44204.77</v>
      </c>
      <c r="O9" s="21"/>
    </row>
    <row r="10" spans="1:14" ht="15" customHeight="1">
      <c r="A10" s="18" t="s">
        <v>98</v>
      </c>
      <c r="B10" s="19">
        <f>B13+B16+B11+B19</f>
        <v>3896</v>
      </c>
      <c r="C10" s="19">
        <f aca="true" t="shared" si="2" ref="C10:M10">C13+C16+C11+C19</f>
        <v>2000</v>
      </c>
      <c r="D10" s="19">
        <f t="shared" si="2"/>
        <v>16903.42</v>
      </c>
      <c r="E10" s="19">
        <f t="shared" si="2"/>
        <v>0</v>
      </c>
      <c r="F10" s="19">
        <f t="shared" si="2"/>
        <v>0</v>
      </c>
      <c r="G10" s="19">
        <f t="shared" si="2"/>
        <v>0</v>
      </c>
      <c r="H10" s="19">
        <f t="shared" si="2"/>
        <v>0</v>
      </c>
      <c r="I10" s="19">
        <f t="shared" si="2"/>
        <v>0</v>
      </c>
      <c r="J10" s="19">
        <f t="shared" si="2"/>
        <v>0</v>
      </c>
      <c r="K10" s="19">
        <f t="shared" si="2"/>
        <v>0</v>
      </c>
      <c r="L10" s="19">
        <f t="shared" si="2"/>
        <v>0</v>
      </c>
      <c r="M10" s="19">
        <f t="shared" si="2"/>
        <v>0</v>
      </c>
      <c r="N10" s="19"/>
    </row>
    <row r="11" spans="1:14" ht="15" customHeight="1">
      <c r="A11" s="18" t="s">
        <v>99</v>
      </c>
      <c r="B11" s="19">
        <f>SUM(B12)</f>
        <v>569</v>
      </c>
      <c r="C11" s="19">
        <f aca="true" t="shared" si="3" ref="C11:M11">SUM(C12)</f>
        <v>0</v>
      </c>
      <c r="D11" s="19">
        <f t="shared" si="3"/>
        <v>0</v>
      </c>
      <c r="E11" s="19">
        <f t="shared" si="3"/>
        <v>0</v>
      </c>
      <c r="F11" s="19">
        <f t="shared" si="3"/>
        <v>0</v>
      </c>
      <c r="G11" s="19">
        <f t="shared" si="3"/>
        <v>0</v>
      </c>
      <c r="H11" s="19">
        <f t="shared" si="3"/>
        <v>0</v>
      </c>
      <c r="I11" s="19">
        <f t="shared" si="3"/>
        <v>0</v>
      </c>
      <c r="J11" s="19">
        <f t="shared" si="3"/>
        <v>0</v>
      </c>
      <c r="K11" s="19">
        <f t="shared" si="3"/>
        <v>0</v>
      </c>
      <c r="L11" s="19">
        <f t="shared" si="3"/>
        <v>0</v>
      </c>
      <c r="M11" s="19">
        <f t="shared" si="3"/>
        <v>0</v>
      </c>
      <c r="N11" s="19"/>
    </row>
    <row r="12" spans="1:14" ht="15" customHeight="1">
      <c r="A12" s="18" t="s">
        <v>100</v>
      </c>
      <c r="B12" s="19">
        <v>569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5" customHeight="1">
      <c r="A13" s="18" t="s">
        <v>101</v>
      </c>
      <c r="B13" s="19">
        <f aca="true" t="shared" si="4" ref="B13:M13">SUM(B14:B15)</f>
        <v>2000</v>
      </c>
      <c r="C13" s="19">
        <f>SUM(C14:C15)</f>
        <v>0</v>
      </c>
      <c r="D13" s="19">
        <f t="shared" si="4"/>
        <v>7003.42</v>
      </c>
      <c r="E13" s="19">
        <f t="shared" si="4"/>
        <v>0</v>
      </c>
      <c r="F13" s="19">
        <f t="shared" si="4"/>
        <v>0</v>
      </c>
      <c r="G13" s="19">
        <f t="shared" si="4"/>
        <v>0</v>
      </c>
      <c r="H13" s="19">
        <f t="shared" si="4"/>
        <v>0</v>
      </c>
      <c r="I13" s="19">
        <f t="shared" si="4"/>
        <v>0</v>
      </c>
      <c r="J13" s="19">
        <f t="shared" si="4"/>
        <v>0</v>
      </c>
      <c r="K13" s="19">
        <f t="shared" si="4"/>
        <v>0</v>
      </c>
      <c r="L13" s="19">
        <f t="shared" si="4"/>
        <v>0</v>
      </c>
      <c r="M13" s="19">
        <f t="shared" si="4"/>
        <v>0</v>
      </c>
      <c r="N13" s="19"/>
    </row>
    <row r="14" spans="1:14" ht="15" customHeight="1">
      <c r="A14" s="18" t="s">
        <v>115</v>
      </c>
      <c r="B14" s="19"/>
      <c r="C14" s="19"/>
      <c r="D14" s="19">
        <v>2000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5" customHeight="1">
      <c r="A15" s="18" t="s">
        <v>102</v>
      </c>
      <c r="B15" s="19">
        <v>2000</v>
      </c>
      <c r="C15" s="19"/>
      <c r="D15" s="19">
        <v>5003.42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ht="15" customHeight="1">
      <c r="A16" s="18" t="s">
        <v>103</v>
      </c>
      <c r="B16" s="19">
        <f>SUM(B17:B18)</f>
        <v>1327</v>
      </c>
      <c r="C16" s="19">
        <f>SUM(C17:C18)</f>
        <v>2000</v>
      </c>
      <c r="D16" s="19">
        <f aca="true" t="shared" si="5" ref="D16:M16">SUM(D17:D18)</f>
        <v>0</v>
      </c>
      <c r="E16" s="19">
        <f t="shared" si="5"/>
        <v>0</v>
      </c>
      <c r="F16" s="19">
        <f t="shared" si="5"/>
        <v>0</v>
      </c>
      <c r="G16" s="19">
        <f t="shared" si="5"/>
        <v>0</v>
      </c>
      <c r="H16" s="19">
        <f t="shared" si="5"/>
        <v>0</v>
      </c>
      <c r="I16" s="19">
        <f t="shared" si="5"/>
        <v>0</v>
      </c>
      <c r="J16" s="19">
        <f t="shared" si="5"/>
        <v>0</v>
      </c>
      <c r="K16" s="19">
        <f t="shared" si="5"/>
        <v>0</v>
      </c>
      <c r="L16" s="19">
        <f t="shared" si="5"/>
        <v>0</v>
      </c>
      <c r="M16" s="19">
        <f t="shared" si="5"/>
        <v>0</v>
      </c>
      <c r="N16" s="19"/>
    </row>
    <row r="17" spans="1:14" ht="15" customHeight="1">
      <c r="A17" s="18" t="s">
        <v>104</v>
      </c>
      <c r="B17" s="19">
        <v>1327</v>
      </c>
      <c r="C17" s="19">
        <v>0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5" customHeight="1">
      <c r="A18" s="18" t="s">
        <v>109</v>
      </c>
      <c r="B18" s="19"/>
      <c r="C18" s="19">
        <v>2000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5" customHeight="1">
      <c r="A19" s="18" t="s">
        <v>106</v>
      </c>
      <c r="B19" s="19"/>
      <c r="C19" s="19"/>
      <c r="D19" s="19">
        <v>9900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15" customHeight="1">
      <c r="A20" s="18" t="s">
        <v>105</v>
      </c>
      <c r="B20" s="19">
        <f>B21</f>
        <v>21405.35</v>
      </c>
      <c r="C20" s="19">
        <f aca="true" t="shared" si="6" ref="C20:M20">C21</f>
        <v>0</v>
      </c>
      <c r="D20" s="19">
        <f t="shared" si="6"/>
        <v>0</v>
      </c>
      <c r="E20" s="19">
        <f t="shared" si="6"/>
        <v>0</v>
      </c>
      <c r="F20" s="19">
        <f t="shared" si="6"/>
        <v>0</v>
      </c>
      <c r="G20" s="19">
        <f t="shared" si="6"/>
        <v>0</v>
      </c>
      <c r="H20" s="19">
        <f t="shared" si="6"/>
        <v>0</v>
      </c>
      <c r="I20" s="19">
        <f t="shared" si="6"/>
        <v>0</v>
      </c>
      <c r="J20" s="19">
        <f t="shared" si="6"/>
        <v>0</v>
      </c>
      <c r="K20" s="19">
        <f t="shared" si="6"/>
        <v>0</v>
      </c>
      <c r="L20" s="19">
        <f t="shared" si="6"/>
        <v>0</v>
      </c>
      <c r="M20" s="19">
        <f t="shared" si="6"/>
        <v>0</v>
      </c>
      <c r="N20" s="19"/>
    </row>
    <row r="21" spans="1:14" ht="15" customHeight="1">
      <c r="A21" s="18" t="s">
        <v>106</v>
      </c>
      <c r="B21" s="19">
        <v>21405.35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" customHeight="1">
      <c r="A22" s="22" t="s">
        <v>150</v>
      </c>
      <c r="B22" s="23"/>
      <c r="C22" s="23"/>
      <c r="D22" s="23">
        <f>SUM(D23)</f>
        <v>5810</v>
      </c>
      <c r="E22" s="23"/>
      <c r="F22" s="23"/>
      <c r="G22" s="23"/>
      <c r="H22" s="23"/>
      <c r="I22" s="23"/>
      <c r="J22" s="23"/>
      <c r="K22" s="23"/>
      <c r="L22" s="23"/>
      <c r="M22" s="23"/>
      <c r="N22" s="23">
        <f>SUM(B22:D22)</f>
        <v>5810</v>
      </c>
    </row>
    <row r="23" spans="1:14" ht="15" customHeight="1">
      <c r="A23" s="18" t="s">
        <v>151</v>
      </c>
      <c r="B23" s="19"/>
      <c r="C23" s="19"/>
      <c r="D23" s="19">
        <v>5810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5" customHeight="1">
      <c r="A24" s="15" t="s">
        <v>82</v>
      </c>
      <c r="B24" s="20">
        <f>B9</f>
        <v>25301.35</v>
      </c>
      <c r="C24" s="20">
        <f>C9</f>
        <v>2000</v>
      </c>
      <c r="D24" s="20">
        <f>D9+D22</f>
        <v>22713.42</v>
      </c>
      <c r="E24" s="20">
        <f aca="true" t="shared" si="7" ref="E24:N24">E9+E22</f>
        <v>0</v>
      </c>
      <c r="F24" s="20">
        <f t="shared" si="7"/>
        <v>0</v>
      </c>
      <c r="G24" s="20">
        <f t="shared" si="7"/>
        <v>0</v>
      </c>
      <c r="H24" s="20">
        <f t="shared" si="7"/>
        <v>0</v>
      </c>
      <c r="I24" s="20">
        <f t="shared" si="7"/>
        <v>0</v>
      </c>
      <c r="J24" s="20">
        <f t="shared" si="7"/>
        <v>0</v>
      </c>
      <c r="K24" s="20">
        <f t="shared" si="7"/>
        <v>0</v>
      </c>
      <c r="L24" s="20">
        <f t="shared" si="7"/>
        <v>0</v>
      </c>
      <c r="M24" s="20">
        <f t="shared" si="7"/>
        <v>0</v>
      </c>
      <c r="N24" s="20">
        <f t="shared" si="7"/>
        <v>50014.77</v>
      </c>
    </row>
    <row r="25" spans="12:14" ht="15" customHeight="1">
      <c r="L25" s="21"/>
      <c r="M25" s="21"/>
      <c r="N25" s="26">
        <f>N24-'业务活动表3月'!G29-'业务活动表3月'!F18</f>
        <v>0</v>
      </c>
    </row>
    <row r="26" ht="15" customHeight="1">
      <c r="N26" s="21"/>
    </row>
  </sheetData>
  <sheetProtection/>
  <mergeCells count="2">
    <mergeCell ref="A1:N1"/>
    <mergeCell ref="A7:N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沈睿</dc:creator>
  <cp:keywords/>
  <dc:description/>
  <cp:lastModifiedBy>shenrui</cp:lastModifiedBy>
  <cp:lastPrinted>2018-03-22T12:35:19Z</cp:lastPrinted>
  <dcterms:created xsi:type="dcterms:W3CDTF">2012-03-11T12:33:57Z</dcterms:created>
  <dcterms:modified xsi:type="dcterms:W3CDTF">2018-04-26T12:37:28Z</dcterms:modified>
  <cp:category/>
  <cp:version/>
  <cp:contentType/>
  <cp:contentStatus/>
</cp:coreProperties>
</file>